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14484" windowHeight="7368"/>
  </bookViews>
  <sheets>
    <sheet name="Rekapitulace stavby" sheetId="1" r:id="rId1"/>
    <sheet name="20161128 - Most Lubina, K..." sheetId="2" r:id="rId2"/>
    <sheet name="Pokyny pro vyplnění" sheetId="3" r:id="rId3"/>
  </sheets>
  <definedNames>
    <definedName name="_xlnm._FilterDatabase" localSheetId="1" hidden="1">'20161128 - Most Lubina, K...'!$C$87:$K$210</definedName>
    <definedName name="_xlnm.Print_Titles" localSheetId="1">'20161128 - Most Lubina, K...'!$87:$87</definedName>
    <definedName name="_xlnm.Print_Titles" localSheetId="0">'Rekapitulace stavby'!$49:$49</definedName>
    <definedName name="_xlnm.Print_Area" localSheetId="1">'20161128 - Most Lubina, K...'!$C$4:$J$34,'20161128 - Most Lubina, K...'!$C$40:$J$71,'20161128 - Most Lubina, K...'!$C$77:$K$210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J154" i="2" l="1"/>
  <c r="AY52" i="1"/>
  <c r="AX52" i="1"/>
  <c r="BI210" i="2"/>
  <c r="BH210" i="2"/>
  <c r="BG210" i="2"/>
  <c r="BF210" i="2"/>
  <c r="BE210" i="2"/>
  <c r="T210" i="2"/>
  <c r="R210" i="2"/>
  <c r="P210" i="2"/>
  <c r="BK210" i="2"/>
  <c r="J210" i="2"/>
  <c r="BI209" i="2"/>
  <c r="BH209" i="2"/>
  <c r="BG209" i="2"/>
  <c r="BF209" i="2"/>
  <c r="BE209" i="2"/>
  <c r="T209" i="2"/>
  <c r="R209" i="2"/>
  <c r="P209" i="2"/>
  <c r="BK209" i="2"/>
  <c r="J209" i="2"/>
  <c r="BI208" i="2"/>
  <c r="BH208" i="2"/>
  <c r="BG208" i="2"/>
  <c r="BF208" i="2"/>
  <c r="BE208" i="2"/>
  <c r="T208" i="2"/>
  <c r="R208" i="2"/>
  <c r="P208" i="2"/>
  <c r="BK208" i="2"/>
  <c r="J208" i="2"/>
  <c r="BI207" i="2"/>
  <c r="BH207" i="2"/>
  <c r="BG207" i="2"/>
  <c r="BF207" i="2"/>
  <c r="BE207" i="2"/>
  <c r="T207" i="2"/>
  <c r="T206" i="2" s="1"/>
  <c r="R207" i="2"/>
  <c r="R206" i="2" s="1"/>
  <c r="P207" i="2"/>
  <c r="P206" i="2" s="1"/>
  <c r="BK207" i="2"/>
  <c r="BK206" i="2" s="1"/>
  <c r="J206" i="2" s="1"/>
  <c r="J70" i="2" s="1"/>
  <c r="J207" i="2"/>
  <c r="BI205" i="2"/>
  <c r="BH205" i="2"/>
  <c r="BG205" i="2"/>
  <c r="BF205" i="2"/>
  <c r="T205" i="2"/>
  <c r="T204" i="2" s="1"/>
  <c r="R205" i="2"/>
  <c r="R204" i="2" s="1"/>
  <c r="P205" i="2"/>
  <c r="P204" i="2" s="1"/>
  <c r="BK205" i="2"/>
  <c r="BK204" i="2" s="1"/>
  <c r="J204" i="2" s="1"/>
  <c r="J69" i="2" s="1"/>
  <c r="J205" i="2"/>
  <c r="BE205" i="2" s="1"/>
  <c r="BI203" i="2"/>
  <c r="BH203" i="2"/>
  <c r="BG203" i="2"/>
  <c r="BF203" i="2"/>
  <c r="BE203" i="2"/>
  <c r="T203" i="2"/>
  <c r="T202" i="2" s="1"/>
  <c r="R203" i="2"/>
  <c r="R202" i="2" s="1"/>
  <c r="P203" i="2"/>
  <c r="P202" i="2" s="1"/>
  <c r="BK203" i="2"/>
  <c r="BK202" i="2" s="1"/>
  <c r="J203" i="2"/>
  <c r="BI200" i="2"/>
  <c r="BH200" i="2"/>
  <c r="BG200" i="2"/>
  <c r="BF200" i="2"/>
  <c r="BE200" i="2"/>
  <c r="T200" i="2"/>
  <c r="R200" i="2"/>
  <c r="P200" i="2"/>
  <c r="BK200" i="2"/>
  <c r="J200" i="2"/>
  <c r="BI199" i="2"/>
  <c r="BH199" i="2"/>
  <c r="BG199" i="2"/>
  <c r="BF199" i="2"/>
  <c r="BE199" i="2"/>
  <c r="T199" i="2"/>
  <c r="R199" i="2"/>
  <c r="P199" i="2"/>
  <c r="BK199" i="2"/>
  <c r="J199" i="2"/>
  <c r="BI198" i="2"/>
  <c r="BH198" i="2"/>
  <c r="BG198" i="2"/>
  <c r="BF198" i="2"/>
  <c r="BE198" i="2"/>
  <c r="T198" i="2"/>
  <c r="R198" i="2"/>
  <c r="P198" i="2"/>
  <c r="BK198" i="2"/>
  <c r="J198" i="2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BE196" i="2"/>
  <c r="T196" i="2"/>
  <c r="R196" i="2"/>
  <c r="P196" i="2"/>
  <c r="BK196" i="2"/>
  <c r="J196" i="2"/>
  <c r="BI195" i="2"/>
  <c r="BH195" i="2"/>
  <c r="BG195" i="2"/>
  <c r="BF195" i="2"/>
  <c r="BE195" i="2"/>
  <c r="T195" i="2"/>
  <c r="T194" i="2" s="1"/>
  <c r="T193" i="2" s="1"/>
  <c r="R195" i="2"/>
  <c r="R194" i="2" s="1"/>
  <c r="R193" i="2" s="1"/>
  <c r="P195" i="2"/>
  <c r="P194" i="2" s="1"/>
  <c r="P193" i="2" s="1"/>
  <c r="BK195" i="2"/>
  <c r="BK194" i="2" s="1"/>
  <c r="J195" i="2"/>
  <c r="BI192" i="2"/>
  <c r="BH192" i="2"/>
  <c r="BG192" i="2"/>
  <c r="BF192" i="2"/>
  <c r="BE192" i="2"/>
  <c r="T192" i="2"/>
  <c r="R192" i="2"/>
  <c r="P192" i="2"/>
  <c r="BK192" i="2"/>
  <c r="J192" i="2"/>
  <c r="BI191" i="2"/>
  <c r="BH191" i="2"/>
  <c r="BG191" i="2"/>
  <c r="BF191" i="2"/>
  <c r="BE191" i="2"/>
  <c r="T191" i="2"/>
  <c r="R191" i="2"/>
  <c r="P191" i="2"/>
  <c r="BK191" i="2"/>
  <c r="J191" i="2"/>
  <c r="BI189" i="2"/>
  <c r="BH189" i="2"/>
  <c r="BG189" i="2"/>
  <c r="BF189" i="2"/>
  <c r="BE189" i="2"/>
  <c r="T189" i="2"/>
  <c r="T188" i="2" s="1"/>
  <c r="R189" i="2"/>
  <c r="R188" i="2" s="1"/>
  <c r="P189" i="2"/>
  <c r="P188" i="2" s="1"/>
  <c r="BK189" i="2"/>
  <c r="BK188" i="2" s="1"/>
  <c r="J188" i="2" s="1"/>
  <c r="J64" i="2" s="1"/>
  <c r="J189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T181" i="2" s="1"/>
  <c r="T180" i="2" s="1"/>
  <c r="R182" i="2"/>
  <c r="R181" i="2" s="1"/>
  <c r="P182" i="2"/>
  <c r="P181" i="2" s="1"/>
  <c r="BK182" i="2"/>
  <c r="BK181" i="2" s="1"/>
  <c r="J182" i="2"/>
  <c r="BE182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T175" i="2" s="1"/>
  <c r="R176" i="2"/>
  <c r="R175" i="2" s="1"/>
  <c r="P176" i="2"/>
  <c r="P175" i="2" s="1"/>
  <c r="BK176" i="2"/>
  <c r="BK175" i="2" s="1"/>
  <c r="J175" i="2" s="1"/>
  <c r="J61" i="2" s="1"/>
  <c r="J176" i="2"/>
  <c r="BE176" i="2" s="1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BE171" i="2"/>
  <c r="T171" i="2"/>
  <c r="R171" i="2"/>
  <c r="P171" i="2"/>
  <c r="BK171" i="2"/>
  <c r="J171" i="2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BE167" i="2"/>
  <c r="T167" i="2"/>
  <c r="R167" i="2"/>
  <c r="P167" i="2"/>
  <c r="BK167" i="2"/>
  <c r="J167" i="2"/>
  <c r="BI166" i="2"/>
  <c r="BH166" i="2"/>
  <c r="BG166" i="2"/>
  <c r="BF166" i="2"/>
  <c r="BE166" i="2"/>
  <c r="T166" i="2"/>
  <c r="R166" i="2"/>
  <c r="P166" i="2"/>
  <c r="BK166" i="2"/>
  <c r="J166" i="2"/>
  <c r="BI165" i="2"/>
  <c r="BH165" i="2"/>
  <c r="BG165" i="2"/>
  <c r="BF165" i="2"/>
  <c r="BE165" i="2"/>
  <c r="T165" i="2"/>
  <c r="R165" i="2"/>
  <c r="P165" i="2"/>
  <c r="BK165" i="2"/>
  <c r="J165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R160" i="2" s="1"/>
  <c r="P161" i="2"/>
  <c r="P160" i="2" s="1"/>
  <c r="BK161" i="2"/>
  <c r="J161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T155" i="2" s="1"/>
  <c r="R156" i="2"/>
  <c r="R155" i="2" s="1"/>
  <c r="P156" i="2"/>
  <c r="P155" i="2" s="1"/>
  <c r="BK156" i="2"/>
  <c r="BK155" i="2" s="1"/>
  <c r="J155" i="2" s="1"/>
  <c r="J59" i="2" s="1"/>
  <c r="J156" i="2"/>
  <c r="BE156" i="2" s="1"/>
  <c r="J58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T146" i="2" s="1"/>
  <c r="R147" i="2"/>
  <c r="R146" i="2" s="1"/>
  <c r="P147" i="2"/>
  <c r="P146" i="2" s="1"/>
  <c r="BK147" i="2"/>
  <c r="BK146" i="2" s="1"/>
  <c r="J146" i="2" s="1"/>
  <c r="J57" i="2" s="1"/>
  <c r="J147" i="2"/>
  <c r="BE147" i="2" s="1"/>
  <c r="BI144" i="2"/>
  <c r="BH144" i="2"/>
  <c r="BG144" i="2"/>
  <c r="BF144" i="2"/>
  <c r="BE144" i="2"/>
  <c r="T144" i="2"/>
  <c r="R144" i="2"/>
  <c r="P144" i="2"/>
  <c r="BK144" i="2"/>
  <c r="J144" i="2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BE142" i="2"/>
  <c r="T142" i="2"/>
  <c r="R142" i="2"/>
  <c r="P142" i="2"/>
  <c r="BK142" i="2"/>
  <c r="J142" i="2"/>
  <c r="BI141" i="2"/>
  <c r="BH141" i="2"/>
  <c r="BG141" i="2"/>
  <c r="BF141" i="2"/>
  <c r="BE141" i="2"/>
  <c r="T141" i="2"/>
  <c r="R141" i="2"/>
  <c r="P141" i="2"/>
  <c r="BK141" i="2"/>
  <c r="J141" i="2"/>
  <c r="BI140" i="2"/>
  <c r="BH140" i="2"/>
  <c r="BG140" i="2"/>
  <c r="BF140" i="2"/>
  <c r="BE140" i="2"/>
  <c r="T140" i="2"/>
  <c r="R140" i="2"/>
  <c r="P140" i="2"/>
  <c r="BK140" i="2"/>
  <c r="J140" i="2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BE138" i="2"/>
  <c r="T138" i="2"/>
  <c r="R138" i="2"/>
  <c r="P138" i="2"/>
  <c r="BK138" i="2"/>
  <c r="J138" i="2"/>
  <c r="BI137" i="2"/>
  <c r="BH137" i="2"/>
  <c r="BG137" i="2"/>
  <c r="BF137" i="2"/>
  <c r="BE137" i="2"/>
  <c r="T137" i="2"/>
  <c r="R137" i="2"/>
  <c r="P137" i="2"/>
  <c r="BK137" i="2"/>
  <c r="J137" i="2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BE133" i="2"/>
  <c r="T133" i="2"/>
  <c r="R133" i="2"/>
  <c r="P133" i="2"/>
  <c r="BK133" i="2"/>
  <c r="J133" i="2"/>
  <c r="BI132" i="2"/>
  <c r="BH132" i="2"/>
  <c r="BG132" i="2"/>
  <c r="BF132" i="2"/>
  <c r="BE132" i="2"/>
  <c r="T132" i="2"/>
  <c r="R132" i="2"/>
  <c r="P132" i="2"/>
  <c r="BK132" i="2"/>
  <c r="J132" i="2"/>
  <c r="BI131" i="2"/>
  <c r="BH131" i="2"/>
  <c r="BG131" i="2"/>
  <c r="BF131" i="2"/>
  <c r="BE131" i="2"/>
  <c r="T131" i="2"/>
  <c r="T130" i="2" s="1"/>
  <c r="R131" i="2"/>
  <c r="R130" i="2" s="1"/>
  <c r="P131" i="2"/>
  <c r="P130" i="2" s="1"/>
  <c r="BK131" i="2"/>
  <c r="BK130" i="2" s="1"/>
  <c r="J130" i="2" s="1"/>
  <c r="J56" i="2" s="1"/>
  <c r="J131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T117" i="2" s="1"/>
  <c r="R118" i="2"/>
  <c r="R117" i="2" s="1"/>
  <c r="P118" i="2"/>
  <c r="P117" i="2" s="1"/>
  <c r="BK118" i="2"/>
  <c r="BK117" i="2" s="1"/>
  <c r="J117" i="2" s="1"/>
  <c r="J55" i="2" s="1"/>
  <c r="J118" i="2"/>
  <c r="BE118" i="2" s="1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R104" i="2"/>
  <c r="P104" i="2"/>
  <c r="BK104" i="2"/>
  <c r="J104" i="2"/>
  <c r="BI103" i="2"/>
  <c r="BH103" i="2"/>
  <c r="BG103" i="2"/>
  <c r="BF103" i="2"/>
  <c r="BE103" i="2"/>
  <c r="T103" i="2"/>
  <c r="R103" i="2"/>
  <c r="P103" i="2"/>
  <c r="BK103" i="2"/>
  <c r="J103" i="2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BE101" i="2"/>
  <c r="T101" i="2"/>
  <c r="R101" i="2"/>
  <c r="P101" i="2"/>
  <c r="BK101" i="2"/>
  <c r="J101" i="2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R92" i="2"/>
  <c r="P92" i="2"/>
  <c r="BK92" i="2"/>
  <c r="J92" i="2"/>
  <c r="BI91" i="2"/>
  <c r="F32" i="2" s="1"/>
  <c r="BD52" i="1" s="1"/>
  <c r="BD51" i="1" s="1"/>
  <c r="W30" i="1" s="1"/>
  <c r="BH91" i="2"/>
  <c r="F31" i="2" s="1"/>
  <c r="BC52" i="1" s="1"/>
  <c r="BC51" i="1" s="1"/>
  <c r="BG91" i="2"/>
  <c r="F30" i="2" s="1"/>
  <c r="BB52" i="1" s="1"/>
  <c r="BB51" i="1" s="1"/>
  <c r="BF91" i="2"/>
  <c r="F29" i="2" s="1"/>
  <c r="BA52" i="1" s="1"/>
  <c r="BA51" i="1" s="1"/>
  <c r="BE91" i="2"/>
  <c r="T91" i="2"/>
  <c r="T90" i="2" s="1"/>
  <c r="R91" i="2"/>
  <c r="R90" i="2" s="1"/>
  <c r="R89" i="2" s="1"/>
  <c r="P91" i="2"/>
  <c r="P90" i="2" s="1"/>
  <c r="P89" i="2" s="1"/>
  <c r="BK91" i="2"/>
  <c r="BK90" i="2" s="1"/>
  <c r="J91" i="2"/>
  <c r="F85" i="2"/>
  <c r="F84" i="2"/>
  <c r="F82" i="2"/>
  <c r="E80" i="2"/>
  <c r="F48" i="2"/>
  <c r="F47" i="2"/>
  <c r="F45" i="2"/>
  <c r="E43" i="2"/>
  <c r="J19" i="2"/>
  <c r="E19" i="2"/>
  <c r="J84" i="2" s="1"/>
  <c r="J18" i="2"/>
  <c r="J16" i="2"/>
  <c r="E16" i="2"/>
  <c r="J15" i="2"/>
  <c r="J10" i="2"/>
  <c r="J45" i="2" s="1"/>
  <c r="AS51" i="1"/>
  <c r="L47" i="1"/>
  <c r="AM46" i="1"/>
  <c r="L46" i="1"/>
  <c r="AM44" i="1"/>
  <c r="L44" i="1"/>
  <c r="L42" i="1"/>
  <c r="L41" i="1"/>
  <c r="BK180" i="2" l="1"/>
  <c r="J180" i="2" s="1"/>
  <c r="J62" i="2" s="1"/>
  <c r="J181" i="2"/>
  <c r="J63" i="2" s="1"/>
  <c r="BK193" i="2"/>
  <c r="J193" i="2" s="1"/>
  <c r="J65" i="2" s="1"/>
  <c r="J194" i="2"/>
  <c r="J66" i="2" s="1"/>
  <c r="J202" i="2"/>
  <c r="J68" i="2" s="1"/>
  <c r="BK201" i="2"/>
  <c r="J201" i="2" s="1"/>
  <c r="J67" i="2" s="1"/>
  <c r="W29" i="1"/>
  <c r="AY51" i="1"/>
  <c r="T160" i="2"/>
  <c r="T89" i="2" s="1"/>
  <c r="T88" i="2" s="1"/>
  <c r="P180" i="2"/>
  <c r="P201" i="2"/>
  <c r="BK160" i="2"/>
  <c r="J160" i="2" s="1"/>
  <c r="J60" i="2" s="1"/>
  <c r="R180" i="2"/>
  <c r="R88" i="2" s="1"/>
  <c r="R201" i="2"/>
  <c r="W28" i="1"/>
  <c r="AX51" i="1"/>
  <c r="BK89" i="2"/>
  <c r="J90" i="2"/>
  <c r="J54" i="2" s="1"/>
  <c r="J28" i="2"/>
  <c r="AV52" i="1" s="1"/>
  <c r="P88" i="2"/>
  <c r="AU52" i="1" s="1"/>
  <c r="AU51" i="1" s="1"/>
  <c r="AW51" i="1"/>
  <c r="AK27" i="1" s="1"/>
  <c r="W27" i="1"/>
  <c r="T201" i="2"/>
  <c r="J29" i="2"/>
  <c r="AW52" i="1" s="1"/>
  <c r="J47" i="2"/>
  <c r="J82" i="2"/>
  <c r="F28" i="2"/>
  <c r="AZ52" i="1" s="1"/>
  <c r="AZ51" i="1" s="1"/>
  <c r="J89" i="2" l="1"/>
  <c r="J53" i="2" s="1"/>
  <c r="BK88" i="2"/>
  <c r="J88" i="2" s="1"/>
  <c r="AT52" i="1"/>
  <c r="W26" i="1"/>
  <c r="AV51" i="1"/>
  <c r="J52" i="2" l="1"/>
  <c r="J25" i="2"/>
  <c r="AK26" i="1"/>
  <c r="AT51" i="1"/>
  <c r="AG52" i="1" l="1"/>
  <c r="J34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<sst xmlns="http://schemas.openxmlformats.org/spreadsheetml/2006/main" count="2349" uniqueCount="666">
  <si>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</si>
  <si>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</si>
  <si>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</si>
  <si>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</si>
  <si>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</si>
  <si>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</si>
  <si>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</si>
  <si>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{c36e46d7-07c7-45a2-addc-e2a9f47e542a}</t>
  </si>
  <si>
    <t>0,01</t>
  </si>
  <si>
    <t>20</t>
  </si>
  <si>
    <t>14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</si>
  <si>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</si>
  <si>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</si>
  <si>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</si>
  <si>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</si>
  <si>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</si>
  <si>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20161128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</si>
  <si>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</si>
  <si>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</si>
  <si>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Most Lubina, Kopřivnice M - 06 DPS</t>
  </si>
  <si>
    <t>0,1</t>
  </si>
  <si>
    <t>KSO:</t>
  </si>
  <si>
    <t xml:space="preserve"> </t>
  </si>
  <si>
    <t>CC-CZ:</t>
  </si>
  <si>
    <t/>
  </si>
  <si>
    <t>1</t>
  </si>
  <si>
    <t>Místo:</t>
  </si>
  <si>
    <t>Datum:</t>
  </si>
  <si>
    <t>28. 11. 2016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</si>
  <si>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</si>
  <si>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</si>
  <si>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</si>
  <si>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</si>
  <si>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</si>
  <si>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</si>
  <si>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</si>
  <si>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</si>
  <si>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</si>
  <si>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</si>
  <si>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</si>
  <si>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</si>
  <si>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</si>
  <si>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</si>
  <si>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</si>
  <si>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</si>
  <si>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</si>
  <si>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</si>
  <si>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</si>
  <si>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</si>
  <si>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</si>
  <si>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</si>
  <si>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</si>
  <si>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</si>
  <si>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</si>
  <si>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</si>
  <si>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</si>
  <si>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</si>
  <si>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</si>
  <si>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</si>
  <si>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</si>
  <si>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</si>
  <si>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</si>
  <si>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</si>
  <si>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</si>
  <si>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</si>
  <si>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</si>
  <si>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</si>
  <si>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</si>
  <si>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</si>
  <si>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</si>
  <si>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</si>
  <si>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</si>
  <si>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</si>
  <si>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</si>
  <si>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</si>
  <si>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</si>
  <si>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</si>
  <si>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</si>
  <si>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</si>
  <si>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</si>
  <si>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</si>
  <si>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</si>
  <si>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</si>
  <si>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</si>
  <si>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</si>
  <si>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</si>
  <si>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</si>
  <si>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</si>
  <si>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</si>
  <si>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</si>
  <si>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</si>
  <si>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</si>
  <si>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</si>
  <si>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</si>
  <si>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</si>
  <si>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</si>
  <si>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469 - Stavební práce při elektromontážích</t>
  </si>
  <si>
    <t xml:space="preserve">    5 - Komunikace</t>
  </si>
  <si>
    <t xml:space="preserve">    9 - Ostatní konstrukce a práce-bourání</t>
  </si>
  <si>
    <t xml:space="preserve">      99 - Přesun hmot</t>
  </si>
  <si>
    <t>PSV - Práce a dodávky PSV</t>
  </si>
  <si>
    <t xml:space="preserve">    711 - Izolace proti vodě, vlhkosti a plynům</t>
  </si>
  <si>
    <t xml:space="preserve">    767 - Konstrukce zámečnické</t>
  </si>
  <si>
    <t>000 - Nepojmenované práce</t>
  </si>
  <si>
    <t xml:space="preserve">    0 - Ostatní opatření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</si>
  <si>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</si>
  <si>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</si>
  <si>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</si>
  <si>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</si>
  <si>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</si>
  <si>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</si>
  <si>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</si>
  <si>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</si>
  <si>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</si>
  <si>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</si>
  <si>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</si>
  <si>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</si>
  <si>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</si>
  <si>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</si>
  <si>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</si>
  <si>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</si>
  <si>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</si>
  <si>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</si>
  <si>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</si>
  <si>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</si>
  <si>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</si>
  <si>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</si>
  <si>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</si>
  <si>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113107126</t>
  </si>
  <si>
    <t>Odstranění podkladů nebo krytů s přemístěním hmot na skládku na vzdálenost do 3 m nebo s naložením na dopravní prostředek v ploše jednotlivě do 50 m2 z kameniva hrubého drceného se štětem, o tl. vrstvy přes 250 do 450 mm</t>
  </si>
  <si>
    <t>m2</t>
  </si>
  <si>
    <t>CS ÚRS 2017 01</t>
  </si>
  <si>
    <t>4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</si>
  <si>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</si>
  <si>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</si>
  <si>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3</t>
  </si>
  <si>
    <t>115001106</t>
  </si>
  <si>
    <t>Převedení vody potrubím průměru DN přes 600 do 900</t>
  </si>
  <si>
    <t>m</t>
  </si>
  <si>
    <t>115101201</t>
  </si>
  <si>
    <t>Čerpání vody na dopravní výšku do 10 m s uvažovaným průměrným přítokem do 500 l/min</t>
  </si>
  <si>
    <t>hod</t>
  </si>
  <si>
    <t>5</t>
  </si>
  <si>
    <t>115101301</t>
  </si>
  <si>
    <t>Pohotovost záložní čerpací soupravy pro dopravní výšku do 10 m s uvažovaným průměrným přítokem do 500 l/min</t>
  </si>
  <si>
    <t>den</t>
  </si>
  <si>
    <t>6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</si>
  <si>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</si>
  <si>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</si>
  <si>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7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</si>
  <si>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</si>
  <si>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</si>
  <si>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8</t>
  </si>
  <si>
    <t>120001101</t>
  </si>
  <si>
    <t>Příplatek k cenám vykopávek za ztížení vykopávky v blízkosti podzemního vedení nebo výbušnin v horninách jakékoliv třídy</t>
  </si>
  <si>
    <t>m3</t>
  </si>
  <si>
    <t>9</t>
  </si>
  <si>
    <t>122201102</t>
  </si>
  <si>
    <t>Odkopávky a prokopávky nezapažené s přehozením výkopku na vzdálenost do 3 m nebo s naložením na dopravní prostředek v hornině tř. 3 přes 100 do 1 000 m3</t>
  </si>
  <si>
    <t>129203101</t>
  </si>
  <si>
    <t>Čištění otevřených koryt vodotečí s přehozením rozpojeného nánosu do 3 m nebo s naložením na dopravní prostředek při šířce původního dna do 5m a hloubce koryta do 2,5 m v hornině tř. 3</t>
  </si>
  <si>
    <t>11</t>
  </si>
  <si>
    <t>132201201</t>
  </si>
  <si>
    <t>Hloubení zapažených i nezapažených rýh šířky přes 600 do 2 000 mm s urovnáním dna do předepsaného profilu a spádu v hornině tř. 3 do 100 m3</t>
  </si>
  <si>
    <t>12</t>
  </si>
  <si>
    <t>151101201</t>
  </si>
  <si>
    <t>Zřízení pažení stěn výkopu bez rozepření nebo vzepření příložné, hloubky do 4 m</t>
  </si>
  <si>
    <t>13</t>
  </si>
  <si>
    <t>151101211</t>
  </si>
  <si>
    <t>Odstranění pažení stěn výkopu s uložením pažin na vzdálenost do 3 m od okraje výkopu příložné, hloubky do 4 m</t>
  </si>
  <si>
    <t>151101401</t>
  </si>
  <si>
    <t>Zřízení vzepření zapažených stěn výkopů s potřebným přepažováním při roubení příložném, hloubky do 4 m</t>
  </si>
  <si>
    <t>15</t>
  </si>
  <si>
    <t>151101411</t>
  </si>
  <si>
    <t>Odstranění vzepření stěn výkopů s uložením materiálu na vzdálenost do 3 m od kraje výkopu při roubení příložném, hloubky do 4 m</t>
  </si>
  <si>
    <t>16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</si>
  <si>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</si>
  <si>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</si>
  <si>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</si>
  <si>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</si>
  <si>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</si>
  <si>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</si>
  <si>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</si>
  <si>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</si>
  <si>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19</t>
  </si>
  <si>
    <t>167101101</t>
  </si>
  <si>
    <t>Nakládání, skládání a překládání neulehlého výkopku nebo sypaniny nakládání, množství do 100 m3, z hornin tř. 1 až 4</t>
  </si>
  <si>
    <t>171201211</t>
  </si>
  <si>
    <t>Uložení sypaniny poplatek za uložení sypaniny na skládce (skládkovné)</t>
  </si>
  <si>
    <t>t</t>
  </si>
  <si>
    <t>21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</si>
  <si>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</si>
  <si>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</t>
  </si>
  <si>
    <t>22</t>
  </si>
  <si>
    <t>M</t>
  </si>
  <si>
    <t>583373700</t>
  </si>
  <si>
    <t>štěrkopísek frakce 0-63 třída C</t>
  </si>
  <si>
    <t>23</t>
  </si>
  <si>
    <t>181006111</t>
  </si>
  <si>
    <t>Rozprostření zemin schopných zúrodnění v rovině a ve sklonu do 1:5, tloušťka vrstvy do 0,10 m</t>
  </si>
  <si>
    <t>24</t>
  </si>
  <si>
    <t>181951101</t>
  </si>
  <si>
    <t>Úprava pláně vyrovnáním výškových rozdílů v hornině tř. 1 až 4 bez zhutnění</t>
  </si>
  <si>
    <t>-1014640499</t>
  </si>
  <si>
    <t>PSC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</si>
  <si>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</si>
  <si>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VV</t>
  </si>
  <si>
    <t>30</t>
  </si>
  <si>
    <t>Zakládání</t>
  </si>
  <si>
    <t>25</t>
  </si>
  <si>
    <t>212341111</t>
  </si>
  <si>
    <t>Obetonování drenážních trub mezerovitým betonem</t>
  </si>
  <si>
    <t>26</t>
  </si>
  <si>
    <t>212792211</t>
  </si>
  <si>
    <t>Odvodnění mostní opěry z plastových trub drenážní potrubí flexibilní DN 100</t>
  </si>
  <si>
    <t>27</t>
  </si>
  <si>
    <t>213311142</t>
  </si>
  <si>
    <t>Polštáře zhutněné pod základy ze štěrkopísku netříděného</t>
  </si>
  <si>
    <t>28</t>
  </si>
  <si>
    <t>261211111</t>
  </si>
  <si>
    <t>Zřízení podzemní stěny ze železového betonu tloušťky 0,40 m, hloubky od 0 do 10 m</t>
  </si>
  <si>
    <t>29</t>
  </si>
  <si>
    <t>589329090</t>
  </si>
  <si>
    <t>směs pro beton třída C 20/25 X0, XC2 kamenivo do 16 mm</t>
  </si>
  <si>
    <t>261611111</t>
  </si>
  <si>
    <t>Výztuž podzemních stěn z armokošů pro všechny tloušťky stěn z oceli 10 505 (R) nebo BSt 500, při výšce armokoše od 0 do 10 m</t>
  </si>
  <si>
    <t>31</t>
  </si>
  <si>
    <t>273311124</t>
  </si>
  <si>
    <t>Základové konstrukce z betonu prostého desky ve výkopu nebo na hlavách pilot C 12/15</t>
  </si>
  <si>
    <t>32</t>
  </si>
  <si>
    <t>274311125</t>
  </si>
  <si>
    <t>Základové konstrukce z betonu prostého pasy, prahy, věnce a ostruhy ve výkopu nebo na hlavách pilot C 16/20</t>
  </si>
  <si>
    <t>33</t>
  </si>
  <si>
    <t>274321117</t>
  </si>
  <si>
    <t>Základové konstrukce z betonu železového pásy, prahy, věnce a ostruhy ve výkopu nebo na hlavách pilot C 25/30</t>
  </si>
  <si>
    <t>34</t>
  </si>
  <si>
    <t>274354111</t>
  </si>
  <si>
    <t>Bednění základových konstrukcí pasů, prahů, věnců a ostruh zřízení</t>
  </si>
  <si>
    <t>35</t>
  </si>
  <si>
    <t>274354211</t>
  </si>
  <si>
    <t>Bednění základových konstrukcí pasů, prahů, věnců a ostruh odstranění bednění</t>
  </si>
  <si>
    <t>36</t>
  </si>
  <si>
    <t>274361116</t>
  </si>
  <si>
    <t>Výztuž základových konstrukcí pasů, prahů, věnců a ostruh z betonářské oceli 10 505 (R) nebo BSt 500</t>
  </si>
  <si>
    <t>Svislé a kompletní konstrukce</t>
  </si>
  <si>
    <t>37</t>
  </si>
  <si>
    <t>317171125</t>
  </si>
  <si>
    <t>Kotvení monolitického betonu římsy do mostovky kotvou spřaženou</t>
  </si>
  <si>
    <t>kus</t>
  </si>
  <si>
    <t>38</t>
  </si>
  <si>
    <t>317321118</t>
  </si>
  <si>
    <t>Římsy ze železového betonu C 30/37</t>
  </si>
  <si>
    <t>39</t>
  </si>
  <si>
    <t>317353121</t>
  </si>
  <si>
    <t>Bednění mostní římsy zřízení všech tvarů</t>
  </si>
  <si>
    <t>40</t>
  </si>
  <si>
    <t>317353221</t>
  </si>
  <si>
    <t>Bednění mostní římsy odstranění všech tvarů</t>
  </si>
  <si>
    <t>41</t>
  </si>
  <si>
    <t>317361116</t>
  </si>
  <si>
    <t>Výztuž mostních železobetonových říms z betonářské oceli 10 505 (R) nebo BSt 500</t>
  </si>
  <si>
    <t>42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</si>
  <si>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</si>
  <si>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</si>
  <si>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43</t>
  </si>
  <si>
    <t>583810860</t>
  </si>
  <si>
    <t>kámen lomový upravený štípaný (80, 40, 20 cm) pískovec</t>
  </si>
  <si>
    <t>44</t>
  </si>
  <si>
    <t>334323118</t>
  </si>
  <si>
    <t>Mostní opěry a úložné prahy z betonu železového C 30/37</t>
  </si>
  <si>
    <t>45</t>
  </si>
  <si>
    <t>334351112</t>
  </si>
  <si>
    <t>Bednění mostních opěr a úložných prahů ze systémového bednění zřízení z překližek, pro železobeton</t>
  </si>
  <si>
    <t>46</t>
  </si>
  <si>
    <t>334351211</t>
  </si>
  <si>
    <t>Bednění mostních opěr a úložných prahů ze systémového bednění odstranění z překližek</t>
  </si>
  <si>
    <t>47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</si>
  <si>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</si>
  <si>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</si>
  <si>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48</t>
  </si>
  <si>
    <t>388995112</t>
  </si>
  <si>
    <t>Tvarovka kabelovodu HDPE do konstrukce římsy tvar žlab s víkem</t>
  </si>
  <si>
    <t>49</t>
  </si>
  <si>
    <t>388995212</t>
  </si>
  <si>
    <t>Chránička kabelů v římse z trub HDPE přes DN 80 do DN 110</t>
  </si>
  <si>
    <t>1161353409</t>
  </si>
  <si>
    <t>50</t>
  </si>
  <si>
    <t>388995214</t>
  </si>
  <si>
    <t>Chránička kabelů v římse z trub HDPE přes DN 140 do DN 160</t>
  </si>
  <si>
    <t>-1398368989</t>
  </si>
  <si>
    <t xml:space="preserve">Poznámka k souboru cen:_x000D_
1. V cenách jsou započteny náklady na osazení a dodání trubek a jejich spojkování na potřebnou délku v konstrukci římsy vyvázaně do výztuže římsy nebo do rýhy za opěrou, napojení trubních chrániček na případnou kabelovou komoru nebo přes dilataci na chráničku uloženou v zemní konstrukci za opěrou. 2. Cena nelze použít pro tvarovky HDPE chráničky multikanálu nebo žlabu s víkem, které se oceňují souborem cen 388 99-51 Tvarovka kabelovodu HDPE do konstrukce římsy. 3. V cenách nejsou započteny náklady na: a) prostup bedněním římsy, prostup se oceňuje souborem cen 334 35-91 Výřez bednění pro prostup betonovou konstrukcí, b) výkop rýhy pro chráničku za opěrou, výkop se oceňuje cenami katalogu 800-1 Zemní práce, c) pískové lože chráničky, lože se oceňuje souborem cen 451 57- . 1 Podkladní a výplňová vrstva z kameniva, d) obsyp chráničky a výstražnou fólii, protažení protahovacího lanka a kabelu trubní chráničkou. </t>
  </si>
  <si>
    <t>Vodorovné konstrukce</t>
  </si>
  <si>
    <t>51</t>
  </si>
  <si>
    <t>421321128</t>
  </si>
  <si>
    <t>Mostní železobetonové nosné konstrukce deskové nebo klenbové, trámové, ostatní deskové, z betonu C 30/37</t>
  </si>
  <si>
    <t>52</t>
  </si>
  <si>
    <t>421351111</t>
  </si>
  <si>
    <t>Bednění deskových konstrukcí mostů z betonu železového nebo předpjatého zřízení přesahu spřažené mostovky šíře do 600 mm</t>
  </si>
  <si>
    <t>53</t>
  </si>
  <si>
    <t>421351131</t>
  </si>
  <si>
    <t>Bednění deskových konstrukcí mostů z betonu železového nebo předpjatého zřízení boční stěny výšky do 350 mm</t>
  </si>
  <si>
    <t>54</t>
  </si>
  <si>
    <t>421351211</t>
  </si>
  <si>
    <t>Bednění deskových konstrukcí mostů z betonu železového nebo předpjatého odstranění přesahu spřažené mostovky šíře do 600 mm</t>
  </si>
  <si>
    <t>55</t>
  </si>
  <si>
    <t>421351231</t>
  </si>
  <si>
    <t>Bednění deskových konstrukcí mostů z betonu železového nebo předpjatého odstranění boční stěny výšky do 350 mm</t>
  </si>
  <si>
    <t>56</t>
  </si>
  <si>
    <t>421361226</t>
  </si>
  <si>
    <t>Výztuž deskových konstrukcí z betonářské oceli 10 505 (R) nebo BSt 500 deskového mostu</t>
  </si>
  <si>
    <t>57</t>
  </si>
  <si>
    <t>465511522</t>
  </si>
  <si>
    <t>Dlažba z lomového kamene upraveného vodorovná nebo plocha ve sklonu do 1:2 s dodáním hmot do malty MC 10, s vyplněním spár maltou MC 10 a s vyspárováním maltou MCS v ploše přes 20 m2, tl. 250 mm</t>
  </si>
  <si>
    <t>469</t>
  </si>
  <si>
    <t>Stavební práce při elektromontážích</t>
  </si>
  <si>
    <t>Komunikace</t>
  </si>
  <si>
    <t>58</t>
  </si>
  <si>
    <t>564962111</t>
  </si>
  <si>
    <t>Podklad z mechanicky zpevněného kameniva MZK (minerální beton) s rozprostřením a s hutněním, po zhutnění tl. 200 mm</t>
  </si>
  <si>
    <t>59</t>
  </si>
  <si>
    <t>573211111</t>
  </si>
  <si>
    <t>Postřik spojovací PS bez posypu kamenivem z asfaltu silničního, v množství 0,60 kg/m2</t>
  </si>
  <si>
    <t>60</t>
  </si>
  <si>
    <t>577144221</t>
  </si>
  <si>
    <t>Asfaltový beton vrstva obrusná ACO 11 (ABS) s rozprostřením a se zhutněním z nemodifikovaného asfaltu v pruhu šířky přes 3 m tř. II, po zhutnění tl. 50 mm</t>
  </si>
  <si>
    <t>61</t>
  </si>
  <si>
    <t>577145122</t>
  </si>
  <si>
    <t>Asfaltový beton vrstva ložní ACL 16 (ABH) s rozprostřením a zhutněním z nemodifikovaného asfaltu v pruhu šířky přes 3 m, po zhutnění tl. 50 mm</t>
  </si>
  <si>
    <t>Ostatní konstrukce a práce-bourání</t>
  </si>
  <si>
    <t>62</t>
  </si>
  <si>
    <t>919000R1</t>
  </si>
  <si>
    <t>Zábrana - zřízení a odstranění</t>
  </si>
  <si>
    <t>soubor</t>
  </si>
  <si>
    <t>84958332</t>
  </si>
  <si>
    <t>63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</si>
  <si>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</si>
  <si>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</si>
  <si>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64</t>
  </si>
  <si>
    <t>919735112</t>
  </si>
  <si>
    <t>Řezání stávajícího živičného krytu nebo podkladu hloubky přes 50 do 100 mm</t>
  </si>
  <si>
    <t>-1708358252</t>
  </si>
  <si>
    <t xml:space="preserve">Poznámka k souboru cen:_x000D_
1. V cenách jsou započteny i náklady na spotřebu vody. </t>
  </si>
  <si>
    <t>65</t>
  </si>
  <si>
    <t>935114112</t>
  </si>
  <si>
    <t>Štěrbinový odvodňovací betonový žlab se základem z betonu prostého a s obetonováním rozměru 220x260 mm (mikroštěrbinový) se spádem dna 0,5 %</t>
  </si>
  <si>
    <t>66</t>
  </si>
  <si>
    <t>953961213</t>
  </si>
  <si>
    <t>Kotvy chemické s vyvrtáním otvoru do betonu, železobetonu nebo tvrdého kamene chemická patrona, velikost M 12, hloubka 110 mm</t>
  </si>
  <si>
    <t>67</t>
  </si>
  <si>
    <t>953961216</t>
  </si>
  <si>
    <t>Kotvy chemické s vyvrtáním otvoru do betonu, železobetonu nebo tvrdého kamene chemická patrona, velikost M 24, hloubka 210 mm</t>
  </si>
  <si>
    <t>68</t>
  </si>
  <si>
    <t>953965121</t>
  </si>
  <si>
    <t>Kotvy chemické s vyvrtáním otvoru kotevní šrouby pro chemické kotvy, velikost M 12, délka 160 mm</t>
  </si>
  <si>
    <t>69</t>
  </si>
  <si>
    <t>953965151</t>
  </si>
  <si>
    <t>Kotvy chemické s vyvrtáním otvoru kotevní šrouby pro chemické kotvy, velikost M 24, délka 290 mm</t>
  </si>
  <si>
    <t>70</t>
  </si>
  <si>
    <t>961021112</t>
  </si>
  <si>
    <t>Bourání mostních konstrukcí základů z kamene nebo cihel</t>
  </si>
  <si>
    <t>71</t>
  </si>
  <si>
    <t>961051111</t>
  </si>
  <si>
    <t>Bourání mostních konstrukcí základů ze železového betonu</t>
  </si>
  <si>
    <t>72</t>
  </si>
  <si>
    <t>962021112</t>
  </si>
  <si>
    <t>Bourání mostních konstrukcí zdiva a pilířů z kamene nebo cihel</t>
  </si>
  <si>
    <t>73</t>
  </si>
  <si>
    <t>962051111</t>
  </si>
  <si>
    <t>Bourání mostních konstrukcí zdiva a pilířů ze železového betonu</t>
  </si>
  <si>
    <t>74</t>
  </si>
  <si>
    <t>963051111</t>
  </si>
  <si>
    <t>Bourání mostních konstrukcí nosných konstrukcí ze železového betonu</t>
  </si>
  <si>
    <t>99</t>
  </si>
  <si>
    <t>Přesun hmot</t>
  </si>
  <si>
    <t>75</t>
  </si>
  <si>
    <t>997013501</t>
  </si>
  <si>
    <t>Odvoz suti a vybouraných hmot na skládku nebo meziskládku se složením, na vzdálenost do 1 km</t>
  </si>
  <si>
    <t>76</t>
  </si>
  <si>
    <t>997013509</t>
  </si>
  <si>
    <t>Odvoz suti a vybouraných hmot na skládku nebo meziskládku se složením, na vzdálenost Příplatek k ceně za každý další i započatý 1 km přes 1 km</t>
  </si>
  <si>
    <t>77</t>
  </si>
  <si>
    <t>997013801</t>
  </si>
  <si>
    <t>Poplatek za uložení stavebního odpadu na skládce (skládkovné) betonového</t>
  </si>
  <si>
    <t>78</t>
  </si>
  <si>
    <t>998212111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</si>
  <si>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</si>
  <si>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</si>
  <si>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</si>
  <si>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711</t>
  </si>
  <si>
    <t>Izolace proti vodě, vlhkosti a plynům</t>
  </si>
  <si>
    <t>79</t>
  </si>
  <si>
    <t>711111001</t>
  </si>
  <si>
    <t>Provedení izolace proti zemní vlhkosti natěradly a tmely za studena na ploše vodorovné V nátěrem penetračním</t>
  </si>
  <si>
    <t>80</t>
  </si>
  <si>
    <t>111631500</t>
  </si>
  <si>
    <t>lak asfaltový penetrační (MJ t) bal 9 kg</t>
  </si>
  <si>
    <t>81</t>
  </si>
  <si>
    <t>711131101</t>
  </si>
  <si>
    <t>Provedení izolace proti zemní vlhkosti pásy na sucho AIP nebo tkaniny na ploše vodorovné V</t>
  </si>
  <si>
    <t>82</t>
  </si>
  <si>
    <t>685367500</t>
  </si>
  <si>
    <t>textilie tl 3,5 mm</t>
  </si>
  <si>
    <t>kg</t>
  </si>
  <si>
    <t>83</t>
  </si>
  <si>
    <t>711141559</t>
  </si>
  <si>
    <t>Provedení izolace proti zemní vlhkosti pásy přitavením NAIP na ploše vodorovné V</t>
  </si>
  <si>
    <t>84</t>
  </si>
  <si>
    <t>628522540</t>
  </si>
  <si>
    <t>pásy s modifikovaným asfaltem tl. 4,0 mm vložka polyesterové rouno minerální jemnozrnný posyp</t>
  </si>
  <si>
    <t>767</t>
  </si>
  <si>
    <t>Konstrukce zámečnické</t>
  </si>
  <si>
    <t>85</t>
  </si>
  <si>
    <t>767995113</t>
  </si>
  <si>
    <t>Montáž ostatních atypických zámečnických konstrukcí hmotnosti přes 10 do 20 kg</t>
  </si>
  <si>
    <t>-1845788035</t>
  </si>
  <si>
    <t xml:space="preserve">Poznámka k souboru cen:_x000D_
1. Určení cen se řídí hmotností jednotlivě montovaného dílu konstrukce. </t>
  </si>
  <si>
    <t>86</t>
  </si>
  <si>
    <t>628R</t>
  </si>
  <si>
    <t>zábradlí pozink.</t>
  </si>
  <si>
    <t>-1302236602</t>
  </si>
  <si>
    <t>87</t>
  </si>
  <si>
    <t>767996802</t>
  </si>
  <si>
    <t>Demontáž ostatních zámečnických konstrukcí o hmotnosti jednotlivých dílů rozebráním přes 50 do 100 kg</t>
  </si>
  <si>
    <t>000</t>
  </si>
  <si>
    <t>Nepojmenované práce</t>
  </si>
  <si>
    <t>Ostatní opatření</t>
  </si>
  <si>
    <t>88</t>
  </si>
  <si>
    <t>000111</t>
  </si>
  <si>
    <t>Hlavní mostní prohlídka, mostní list</t>
  </si>
  <si>
    <t>512</t>
  </si>
  <si>
    <t>368275300</t>
  </si>
  <si>
    <t>89</t>
  </si>
  <si>
    <t>000112</t>
  </si>
  <si>
    <t>Dokumentace skutečného provedení</t>
  </si>
  <si>
    <t>2141956020</t>
  </si>
  <si>
    <t>90</t>
  </si>
  <si>
    <t>000113</t>
  </si>
  <si>
    <t>Autorský dozor</t>
  </si>
  <si>
    <t>178797181</t>
  </si>
  <si>
    <t>91</t>
  </si>
  <si>
    <t>000114</t>
  </si>
  <si>
    <t>Technický dozor</t>
  </si>
  <si>
    <t>526017651</t>
  </si>
  <si>
    <t>92</t>
  </si>
  <si>
    <t>000116</t>
  </si>
  <si>
    <t>Vytyčení a zaměření</t>
  </si>
  <si>
    <t>1853235668</t>
  </si>
  <si>
    <t>93</t>
  </si>
  <si>
    <t>000126</t>
  </si>
  <si>
    <t>Dopravní značení na staveništi</t>
  </si>
  <si>
    <t>638696611</t>
  </si>
  <si>
    <t>VRN</t>
  </si>
  <si>
    <t>Vedlejší rozpočtové náklady</t>
  </si>
  <si>
    <t>VRN1</t>
  </si>
  <si>
    <t>Průzkumné, geodetické a projektové práce</t>
  </si>
  <si>
    <t>94</t>
  </si>
  <si>
    <t>013203000</t>
  </si>
  <si>
    <t>Průzkumné, geodetické a projektové práce projektové práce dokumentace stavby (výkresová a textová) Dokumentace dílenská</t>
  </si>
  <si>
    <t>1024</t>
  </si>
  <si>
    <t>-253407741</t>
  </si>
  <si>
    <t>VRN4</t>
  </si>
  <si>
    <t>Inženýrská činnost</t>
  </si>
  <si>
    <t>95</t>
  </si>
  <si>
    <t>042903000</t>
  </si>
  <si>
    <t>Inženýrská činnost posudky ostatní posudky - havarijní a povodňový plán</t>
  </si>
  <si>
    <t>-267176181</t>
  </si>
  <si>
    <t>VRN7</t>
  </si>
  <si>
    <t>Provozní vlivy</t>
  </si>
  <si>
    <t>96</t>
  </si>
  <si>
    <t>070001001</t>
  </si>
  <si>
    <t>Dopravně inženýrské opatření</t>
  </si>
  <si>
    <t>1588497209</t>
  </si>
  <si>
    <t>97</t>
  </si>
  <si>
    <t>071103000</t>
  </si>
  <si>
    <t>provizorní lávka pro pěší</t>
  </si>
  <si>
    <t>354695660</t>
  </si>
  <si>
    <t>98</t>
  </si>
  <si>
    <t>075002001</t>
  </si>
  <si>
    <t>ochrana zařízení CETIN včetně provizorního nosníku během výstavby. Stávající kabelové vedení CETIN včetně chráničky bude nově osazené do nové půlené chráničky PVC DN150 vložené v železobetonové římse na nátokové straně mostu. Osazení stávajících kabelů bude provedeno vlastníkem CETIN nebo za účasti správce sítí. Stávající kabely budou po dobu výstavby osazeny na ocelovém nosníku ze 2xI200 v délce cca 6,0m pod vedením vlastníka CETIN.</t>
  </si>
  <si>
    <t>-2014475419</t>
  </si>
  <si>
    <t>079002001</t>
  </si>
  <si>
    <t>Ochrana vodovodu a kanalizace. V místě mostu se v nachází Gravitační splašková kanalizace, která bude přesně vytýčena a se stavbou mostu zkoordinována. Základové pasy opěr mostu v místě křížení mostu s gravitační splaškovou kanalizací budou vztaženy na sníženou niveletu 297,91m n. m. tak, aby vytvořily trámovou výměnu a kanalizace nebyla přitížena mostem. V místě stavby se dále nachází podzemní vodovodní vedení PVC DN100, na které je nutné při výstavbě brát zřetel. Stávající zařízení bude zajištěno po dobu výstavby proti poškození ochrannou kovovou konstrukcí)</t>
  </si>
  <si>
    <t>1875394733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</si>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</sst>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0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4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4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vertical="center" wrapText="1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21" t="s">
        <v>8</v>
      </c>
      <c r="BT2" s="21" t="s">
        <v>9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09" t="s">
        <v>16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6"/>
      <c r="AQ5" s="28"/>
      <c r="BE5" s="307" t="s">
        <v>17</v>
      </c>
      <c r="BS5" s="21" t="s">
        <v>8</v>
      </c>
    </row>
    <row r="6" spans="1:74" ht="36.9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1" t="s">
        <v>19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6"/>
      <c r="AQ6" s="28"/>
      <c r="BE6" s="308"/>
      <c r="BS6" s="21" t="s">
        <v>20</v>
      </c>
    </row>
    <row r="7" spans="1:74" ht="14.4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22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23</v>
      </c>
      <c r="AL7" s="26"/>
      <c r="AM7" s="26"/>
      <c r="AN7" s="32" t="s">
        <v>24</v>
      </c>
      <c r="AO7" s="26"/>
      <c r="AP7" s="26"/>
      <c r="AQ7" s="28"/>
      <c r="BE7" s="308"/>
      <c r="BS7" s="21" t="s">
        <v>25</v>
      </c>
    </row>
    <row r="8" spans="1:74" ht="14.4" customHeight="1">
      <c r="B8" s="25"/>
      <c r="C8" s="26"/>
      <c r="D8" s="34" t="s">
        <v>26</v>
      </c>
      <c r="E8" s="26"/>
      <c r="F8" s="26"/>
      <c r="G8" s="26"/>
      <c r="H8" s="26"/>
      <c r="I8" s="26"/>
      <c r="J8" s="26"/>
      <c r="K8" s="32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27</v>
      </c>
      <c r="AL8" s="26"/>
      <c r="AM8" s="26"/>
      <c r="AN8" s="35" t="s">
        <v>28</v>
      </c>
      <c r="AO8" s="26"/>
      <c r="AP8" s="26"/>
      <c r="AQ8" s="28"/>
      <c r="BE8" s="308"/>
      <c r="BS8" s="21" t="s">
        <v>29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8"/>
      <c r="BS9" s="21" t="s">
        <v>30</v>
      </c>
    </row>
    <row r="10" spans="1:74" ht="14.4" customHeight="1">
      <c r="B10" s="25"/>
      <c r="C10" s="26"/>
      <c r="D10" s="34" t="s">
        <v>31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32</v>
      </c>
      <c r="AL10" s="26"/>
      <c r="AM10" s="26"/>
      <c r="AN10" s="32" t="s">
        <v>24</v>
      </c>
      <c r="AO10" s="26"/>
      <c r="AP10" s="26"/>
      <c r="AQ10" s="28"/>
      <c r="BE10" s="308"/>
      <c r="BS10" s="21" t="s">
        <v>20</v>
      </c>
    </row>
    <row r="11" spans="1:74" ht="18.45" customHeight="1">
      <c r="B11" s="25"/>
      <c r="C11" s="26"/>
      <c r="D11" s="26"/>
      <c r="E11" s="32" t="s">
        <v>22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33</v>
      </c>
      <c r="AL11" s="26"/>
      <c r="AM11" s="26"/>
      <c r="AN11" s="32" t="s">
        <v>24</v>
      </c>
      <c r="AO11" s="26"/>
      <c r="AP11" s="26"/>
      <c r="AQ11" s="28"/>
      <c r="BE11" s="308"/>
      <c r="BS11" s="21" t="s">
        <v>20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8"/>
      <c r="BS12" s="21" t="s">
        <v>20</v>
      </c>
    </row>
    <row r="13" spans="1:74" ht="14.4" customHeight="1">
      <c r="B13" s="25"/>
      <c r="C13" s="26"/>
      <c r="D13" s="34" t="s">
        <v>34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32</v>
      </c>
      <c r="AL13" s="26"/>
      <c r="AM13" s="26"/>
      <c r="AN13" s="36" t="s">
        <v>35</v>
      </c>
      <c r="AO13" s="26"/>
      <c r="AP13" s="26"/>
      <c r="AQ13" s="28"/>
      <c r="BE13" s="308"/>
      <c r="BS13" s="21" t="s">
        <v>20</v>
      </c>
    </row>
    <row r="14" spans="1:74" ht="13.2">
      <c r="B14" s="25"/>
      <c r="C14" s="26"/>
      <c r="D14" s="26"/>
      <c r="E14" s="312" t="s">
        <v>35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4" t="s">
        <v>33</v>
      </c>
      <c r="AL14" s="26"/>
      <c r="AM14" s="26"/>
      <c r="AN14" s="36" t="s">
        <v>35</v>
      </c>
      <c r="AO14" s="26"/>
      <c r="AP14" s="26"/>
      <c r="AQ14" s="28"/>
      <c r="BE14" s="308"/>
      <c r="BS14" s="21" t="s">
        <v>20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8"/>
      <c r="BS15" s="21" t="s">
        <v>6</v>
      </c>
    </row>
    <row r="16" spans="1:74" ht="14.4" customHeight="1">
      <c r="B16" s="25"/>
      <c r="C16" s="26"/>
      <c r="D16" s="34" t="s">
        <v>36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32</v>
      </c>
      <c r="AL16" s="26"/>
      <c r="AM16" s="26"/>
      <c r="AN16" s="32" t="s">
        <v>24</v>
      </c>
      <c r="AO16" s="26"/>
      <c r="AP16" s="26"/>
      <c r="AQ16" s="28"/>
      <c r="BE16" s="308"/>
      <c r="BS16" s="21" t="s">
        <v>6</v>
      </c>
    </row>
    <row r="17" spans="2:71" ht="18.45" customHeight="1">
      <c r="B17" s="25"/>
      <c r="C17" s="26"/>
      <c r="D17" s="26"/>
      <c r="E17" s="32" t="s">
        <v>22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33</v>
      </c>
      <c r="AL17" s="26"/>
      <c r="AM17" s="26"/>
      <c r="AN17" s="32" t="s">
        <v>24</v>
      </c>
      <c r="AO17" s="26"/>
      <c r="AP17" s="26"/>
      <c r="AQ17" s="28"/>
      <c r="BE17" s="308"/>
      <c r="BS17" s="21" t="s">
        <v>37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8"/>
      <c r="BS18" s="21" t="s">
        <v>8</v>
      </c>
    </row>
    <row r="19" spans="2:71" ht="14.4" customHeight="1">
      <c r="B19" s="25"/>
      <c r="C19" s="26"/>
      <c r="D19" s="34" t="s">
        <v>38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8"/>
      <c r="BS19" s="21" t="s">
        <v>8</v>
      </c>
    </row>
    <row r="20" spans="2:71" ht="20.399999999999999" customHeight="1">
      <c r="B20" s="25"/>
      <c r="C20" s="26"/>
      <c r="D20" s="26"/>
      <c r="E20" s="314" t="s">
        <v>24</v>
      </c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26"/>
      <c r="AP20" s="26"/>
      <c r="AQ20" s="28"/>
      <c r="BE20" s="308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8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08"/>
    </row>
    <row r="23" spans="2:71" s="1" customFormat="1" ht="25.95" customHeight="1">
      <c r="B23" s="38"/>
      <c r="C23" s="39"/>
      <c r="D23" s="40" t="s">
        <v>39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5">
        <f>ROUND(AG51,2)</f>
        <v>0</v>
      </c>
      <c r="AL23" s="316"/>
      <c r="AM23" s="316"/>
      <c r="AN23" s="316"/>
      <c r="AO23" s="316"/>
      <c r="AP23" s="39"/>
      <c r="AQ23" s="42"/>
      <c r="BE23" s="308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8"/>
    </row>
    <row r="25" spans="2:71" s="1" customFormat="1" ht="12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7" t="s">
        <v>40</v>
      </c>
      <c r="M25" s="317"/>
      <c r="N25" s="317"/>
      <c r="O25" s="317"/>
      <c r="P25" s="39"/>
      <c r="Q25" s="39"/>
      <c r="R25" s="39"/>
      <c r="S25" s="39"/>
      <c r="T25" s="39"/>
      <c r="U25" s="39"/>
      <c r="V25" s="39"/>
      <c r="W25" s="317" t="s">
        <v>41</v>
      </c>
      <c r="X25" s="317"/>
      <c r="Y25" s="317"/>
      <c r="Z25" s="317"/>
      <c r="AA25" s="317"/>
      <c r="AB25" s="317"/>
      <c r="AC25" s="317"/>
      <c r="AD25" s="317"/>
      <c r="AE25" s="317"/>
      <c r="AF25" s="39"/>
      <c r="AG25" s="39"/>
      <c r="AH25" s="39"/>
      <c r="AI25" s="39"/>
      <c r="AJ25" s="39"/>
      <c r="AK25" s="317" t="s">
        <v>42</v>
      </c>
      <c r="AL25" s="317"/>
      <c r="AM25" s="317"/>
      <c r="AN25" s="317"/>
      <c r="AO25" s="317"/>
      <c r="AP25" s="39"/>
      <c r="AQ25" s="42"/>
      <c r="BE25" s="308"/>
    </row>
    <row r="26" spans="2:71" s="2" customFormat="1" ht="14.4" customHeight="1">
      <c r="B26" s="44"/>
      <c r="C26" s="45"/>
      <c r="D26" s="46" t="s">
        <v>43</v>
      </c>
      <c r="E26" s="45"/>
      <c r="F26" s="46" t="s">
        <v>44</v>
      </c>
      <c r="G26" s="45"/>
      <c r="H26" s="45"/>
      <c r="I26" s="45"/>
      <c r="J26" s="45"/>
      <c r="K26" s="45"/>
      <c r="L26" s="318">
        <v>0.2</v>
      </c>
      <c r="M26" s="319"/>
      <c r="N26" s="319"/>
      <c r="O26" s="319"/>
      <c r="P26" s="45"/>
      <c r="Q26" s="45"/>
      <c r="R26" s="45"/>
      <c r="S26" s="45"/>
      <c r="T26" s="45"/>
      <c r="U26" s="45"/>
      <c r="V26" s="45"/>
      <c r="W26" s="320">
        <f>ROUND(AZ51,2)</f>
        <v>0</v>
      </c>
      <c r="X26" s="319"/>
      <c r="Y26" s="319"/>
      <c r="Z26" s="319"/>
      <c r="AA26" s="319"/>
      <c r="AB26" s="319"/>
      <c r="AC26" s="319"/>
      <c r="AD26" s="319"/>
      <c r="AE26" s="319"/>
      <c r="AF26" s="45"/>
      <c r="AG26" s="45"/>
      <c r="AH26" s="45"/>
      <c r="AI26" s="45"/>
      <c r="AJ26" s="45"/>
      <c r="AK26" s="320">
        <f>ROUND(AV51,2)</f>
        <v>0</v>
      </c>
      <c r="AL26" s="319"/>
      <c r="AM26" s="319"/>
      <c r="AN26" s="319"/>
      <c r="AO26" s="319"/>
      <c r="AP26" s="45"/>
      <c r="AQ26" s="47"/>
      <c r="BE26" s="308"/>
    </row>
    <row r="27" spans="2:71" s="2" customFormat="1" ht="14.4" customHeight="1">
      <c r="B27" s="44"/>
      <c r="C27" s="45"/>
      <c r="D27" s="45"/>
      <c r="E27" s="45"/>
      <c r="F27" s="46" t="s">
        <v>45</v>
      </c>
      <c r="G27" s="45"/>
      <c r="H27" s="45"/>
      <c r="I27" s="45"/>
      <c r="J27" s="45"/>
      <c r="K27" s="45"/>
      <c r="L27" s="318">
        <v>0.14000000000000001</v>
      </c>
      <c r="M27" s="319"/>
      <c r="N27" s="319"/>
      <c r="O27" s="319"/>
      <c r="P27" s="45"/>
      <c r="Q27" s="45"/>
      <c r="R27" s="45"/>
      <c r="S27" s="45"/>
      <c r="T27" s="45"/>
      <c r="U27" s="45"/>
      <c r="V27" s="45"/>
      <c r="W27" s="320">
        <f>ROUND(BA51,2)</f>
        <v>0</v>
      </c>
      <c r="X27" s="319"/>
      <c r="Y27" s="319"/>
      <c r="Z27" s="319"/>
      <c r="AA27" s="319"/>
      <c r="AB27" s="319"/>
      <c r="AC27" s="319"/>
      <c r="AD27" s="319"/>
      <c r="AE27" s="319"/>
      <c r="AF27" s="45"/>
      <c r="AG27" s="45"/>
      <c r="AH27" s="45"/>
      <c r="AI27" s="45"/>
      <c r="AJ27" s="45"/>
      <c r="AK27" s="320">
        <f>ROUND(AW51,2)</f>
        <v>0</v>
      </c>
      <c r="AL27" s="319"/>
      <c r="AM27" s="319"/>
      <c r="AN27" s="319"/>
      <c r="AO27" s="319"/>
      <c r="AP27" s="45"/>
      <c r="AQ27" s="47"/>
      <c r="BE27" s="308"/>
    </row>
    <row r="28" spans="2:71" s="2" customFormat="1" ht="14.4" hidden="1" customHeight="1">
      <c r="B28" s="44"/>
      <c r="C28" s="45"/>
      <c r="D28" s="45"/>
      <c r="E28" s="45"/>
      <c r="F28" s="46" t="s">
        <v>46</v>
      </c>
      <c r="G28" s="45"/>
      <c r="H28" s="45"/>
      <c r="I28" s="45"/>
      <c r="J28" s="45"/>
      <c r="K28" s="45"/>
      <c r="L28" s="318">
        <v>0.2</v>
      </c>
      <c r="M28" s="319"/>
      <c r="N28" s="319"/>
      <c r="O28" s="319"/>
      <c r="P28" s="45"/>
      <c r="Q28" s="45"/>
      <c r="R28" s="45"/>
      <c r="S28" s="45"/>
      <c r="T28" s="45"/>
      <c r="U28" s="45"/>
      <c r="V28" s="45"/>
      <c r="W28" s="320">
        <f>ROUND(BB51,2)</f>
        <v>0</v>
      </c>
      <c r="X28" s="319"/>
      <c r="Y28" s="319"/>
      <c r="Z28" s="319"/>
      <c r="AA28" s="319"/>
      <c r="AB28" s="319"/>
      <c r="AC28" s="319"/>
      <c r="AD28" s="319"/>
      <c r="AE28" s="319"/>
      <c r="AF28" s="45"/>
      <c r="AG28" s="45"/>
      <c r="AH28" s="45"/>
      <c r="AI28" s="45"/>
      <c r="AJ28" s="45"/>
      <c r="AK28" s="320">
        <v>0</v>
      </c>
      <c r="AL28" s="319"/>
      <c r="AM28" s="319"/>
      <c r="AN28" s="319"/>
      <c r="AO28" s="319"/>
      <c r="AP28" s="45"/>
      <c r="AQ28" s="47"/>
      <c r="BE28" s="308"/>
    </row>
    <row r="29" spans="2:71" s="2" customFormat="1" ht="14.4" hidden="1" customHeight="1">
      <c r="B29" s="44"/>
      <c r="C29" s="45"/>
      <c r="D29" s="45"/>
      <c r="E29" s="45"/>
      <c r="F29" s="46" t="s">
        <v>47</v>
      </c>
      <c r="G29" s="45"/>
      <c r="H29" s="45"/>
      <c r="I29" s="45"/>
      <c r="J29" s="45"/>
      <c r="K29" s="45"/>
      <c r="L29" s="318">
        <v>0.14000000000000001</v>
      </c>
      <c r="M29" s="319"/>
      <c r="N29" s="319"/>
      <c r="O29" s="319"/>
      <c r="P29" s="45"/>
      <c r="Q29" s="45"/>
      <c r="R29" s="45"/>
      <c r="S29" s="45"/>
      <c r="T29" s="45"/>
      <c r="U29" s="45"/>
      <c r="V29" s="45"/>
      <c r="W29" s="320">
        <f>ROUND(BC51,2)</f>
        <v>0</v>
      </c>
      <c r="X29" s="319"/>
      <c r="Y29" s="319"/>
      <c r="Z29" s="319"/>
      <c r="AA29" s="319"/>
      <c r="AB29" s="319"/>
      <c r="AC29" s="319"/>
      <c r="AD29" s="319"/>
      <c r="AE29" s="319"/>
      <c r="AF29" s="45"/>
      <c r="AG29" s="45"/>
      <c r="AH29" s="45"/>
      <c r="AI29" s="45"/>
      <c r="AJ29" s="45"/>
      <c r="AK29" s="320">
        <v>0</v>
      </c>
      <c r="AL29" s="319"/>
      <c r="AM29" s="319"/>
      <c r="AN29" s="319"/>
      <c r="AO29" s="319"/>
      <c r="AP29" s="45"/>
      <c r="AQ29" s="47"/>
      <c r="BE29" s="308"/>
    </row>
    <row r="30" spans="2:71" s="2" customFormat="1" ht="14.4" hidden="1" customHeight="1">
      <c r="B30" s="44"/>
      <c r="C30" s="45"/>
      <c r="D30" s="45"/>
      <c r="E30" s="45"/>
      <c r="F30" s="46" t="s">
        <v>48</v>
      </c>
      <c r="G30" s="45"/>
      <c r="H30" s="45"/>
      <c r="I30" s="45"/>
      <c r="J30" s="45"/>
      <c r="K30" s="45"/>
      <c r="L30" s="318">
        <v>0</v>
      </c>
      <c r="M30" s="319"/>
      <c r="N30" s="319"/>
      <c r="O30" s="319"/>
      <c r="P30" s="45"/>
      <c r="Q30" s="45"/>
      <c r="R30" s="45"/>
      <c r="S30" s="45"/>
      <c r="T30" s="45"/>
      <c r="U30" s="45"/>
      <c r="V30" s="45"/>
      <c r="W30" s="320">
        <f>ROUND(BD51,2)</f>
        <v>0</v>
      </c>
      <c r="X30" s="319"/>
      <c r="Y30" s="319"/>
      <c r="Z30" s="319"/>
      <c r="AA30" s="319"/>
      <c r="AB30" s="319"/>
      <c r="AC30" s="319"/>
      <c r="AD30" s="319"/>
      <c r="AE30" s="319"/>
      <c r="AF30" s="45"/>
      <c r="AG30" s="45"/>
      <c r="AH30" s="45"/>
      <c r="AI30" s="45"/>
      <c r="AJ30" s="45"/>
      <c r="AK30" s="320">
        <v>0</v>
      </c>
      <c r="AL30" s="319"/>
      <c r="AM30" s="319"/>
      <c r="AN30" s="319"/>
      <c r="AO30" s="319"/>
      <c r="AP30" s="45"/>
      <c r="AQ30" s="47"/>
      <c r="BE30" s="308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8"/>
    </row>
    <row r="32" spans="2:71" s="1" customFormat="1" ht="25.95" customHeight="1">
      <c r="B32" s="38"/>
      <c r="C32" s="48"/>
      <c r="D32" s="49" t="s">
        <v>49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50</v>
      </c>
      <c r="U32" s="50"/>
      <c r="V32" s="50"/>
      <c r="W32" s="50"/>
      <c r="X32" s="321" t="s">
        <v>51</v>
      </c>
      <c r="Y32" s="322"/>
      <c r="Z32" s="322"/>
      <c r="AA32" s="322"/>
      <c r="AB32" s="322"/>
      <c r="AC32" s="50"/>
      <c r="AD32" s="50"/>
      <c r="AE32" s="50"/>
      <c r="AF32" s="50"/>
      <c r="AG32" s="50"/>
      <c r="AH32" s="50"/>
      <c r="AI32" s="50"/>
      <c r="AJ32" s="50"/>
      <c r="AK32" s="323">
        <f>SUM(AK23:AK30)</f>
        <v>0</v>
      </c>
      <c r="AL32" s="322"/>
      <c r="AM32" s="322"/>
      <c r="AN32" s="322"/>
      <c r="AO32" s="324"/>
      <c r="AP32" s="48"/>
      <c r="AQ32" s="52"/>
      <c r="BE32" s="308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" customHeight="1">
      <c r="B39" s="38"/>
      <c r="C39" s="59" t="s">
        <v>52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20161128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25" t="str">
        <f>K6</f>
        <v>Most Lubina, Kopřivnice M - 06 DPS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67"/>
      <c r="AQ42" s="67"/>
      <c r="AR42" s="68"/>
    </row>
    <row r="43" spans="2:56" s="1" customFormat="1" ht="6.9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3.2">
      <c r="B44" s="38"/>
      <c r="C44" s="62" t="s">
        <v>26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27</v>
      </c>
      <c r="AJ44" s="60"/>
      <c r="AK44" s="60"/>
      <c r="AL44" s="60"/>
      <c r="AM44" s="327" t="str">
        <f>IF(AN8= "","",AN8)</f>
        <v>28. 11. 2016</v>
      </c>
      <c r="AN44" s="327"/>
      <c r="AO44" s="60"/>
      <c r="AP44" s="60"/>
      <c r="AQ44" s="60"/>
      <c r="AR44" s="58"/>
    </row>
    <row r="45" spans="2:56" s="1" customFormat="1" ht="6.9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3.2">
      <c r="B46" s="38"/>
      <c r="C46" s="62" t="s">
        <v>31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 xml:space="preserve"> 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36</v>
      </c>
      <c r="AJ46" s="60"/>
      <c r="AK46" s="60"/>
      <c r="AL46" s="60"/>
      <c r="AM46" s="328" t="str">
        <f>IF(E17="","",E17)</f>
        <v xml:space="preserve"> </v>
      </c>
      <c r="AN46" s="328"/>
      <c r="AO46" s="328"/>
      <c r="AP46" s="328"/>
      <c r="AQ46" s="60"/>
      <c r="AR46" s="58"/>
      <c r="AS46" s="329" t="s">
        <v>53</v>
      </c>
      <c r="AT46" s="330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3.2">
      <c r="B47" s="38"/>
      <c r="C47" s="62" t="s">
        <v>34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1"/>
      <c r="AT47" s="332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8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33"/>
      <c r="AT48" s="334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0" s="1" customFormat="1" ht="29.25" customHeight="1">
      <c r="B49" s="38"/>
      <c r="C49" s="335" t="s">
        <v>54</v>
      </c>
      <c r="D49" s="336"/>
      <c r="E49" s="336"/>
      <c r="F49" s="336"/>
      <c r="G49" s="336"/>
      <c r="H49" s="76"/>
      <c r="I49" s="337" t="s">
        <v>55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8" t="s">
        <v>56</v>
      </c>
      <c r="AH49" s="336"/>
      <c r="AI49" s="336"/>
      <c r="AJ49" s="336"/>
      <c r="AK49" s="336"/>
      <c r="AL49" s="336"/>
      <c r="AM49" s="336"/>
      <c r="AN49" s="337" t="s">
        <v>57</v>
      </c>
      <c r="AO49" s="336"/>
      <c r="AP49" s="336"/>
      <c r="AQ49" s="77" t="s">
        <v>58</v>
      </c>
      <c r="AR49" s="58"/>
      <c r="AS49" s="78" t="s">
        <v>59</v>
      </c>
      <c r="AT49" s="79" t="s">
        <v>60</v>
      </c>
      <c r="AU49" s="79" t="s">
        <v>61</v>
      </c>
      <c r="AV49" s="79" t="s">
        <v>62</v>
      </c>
      <c r="AW49" s="79" t="s">
        <v>63</v>
      </c>
      <c r="AX49" s="79" t="s">
        <v>64</v>
      </c>
      <c r="AY49" s="79" t="s">
        <v>65</v>
      </c>
      <c r="AZ49" s="79" t="s">
        <v>66</v>
      </c>
      <c r="BA49" s="79" t="s">
        <v>67</v>
      </c>
      <c r="BB49" s="79" t="s">
        <v>68</v>
      </c>
      <c r="BC49" s="79" t="s">
        <v>69</v>
      </c>
      <c r="BD49" s="80" t="s">
        <v>70</v>
      </c>
    </row>
    <row r="50" spans="1:90" s="1" customFormat="1" ht="10.8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0" s="4" customFormat="1" ht="32.4" customHeight="1">
      <c r="B51" s="65"/>
      <c r="C51" s="84" t="s">
        <v>71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42">
        <f>ROUND(AG52,2)</f>
        <v>0</v>
      </c>
      <c r="AH51" s="342"/>
      <c r="AI51" s="342"/>
      <c r="AJ51" s="342"/>
      <c r="AK51" s="342"/>
      <c r="AL51" s="342"/>
      <c r="AM51" s="342"/>
      <c r="AN51" s="343">
        <f>SUM(AG51,AT51)</f>
        <v>0</v>
      </c>
      <c r="AO51" s="343"/>
      <c r="AP51" s="343"/>
      <c r="AQ51" s="86" t="s">
        <v>24</v>
      </c>
      <c r="AR51" s="68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72</v>
      </c>
      <c r="BT51" s="91" t="s">
        <v>73</v>
      </c>
      <c r="BV51" s="91" t="s">
        <v>74</v>
      </c>
      <c r="BW51" s="91" t="s">
        <v>7</v>
      </c>
      <c r="BX51" s="91" t="s">
        <v>75</v>
      </c>
      <c r="CL51" s="91" t="s">
        <v>22</v>
      </c>
    </row>
    <row r="52" spans="1:90" s="5" customFormat="1" ht="34.799999999999997" customHeight="1">
      <c r="A52" s="92" t="s">
        <v>76</v>
      </c>
      <c r="B52" s="93"/>
      <c r="C52" s="94"/>
      <c r="D52" s="341" t="s">
        <v>16</v>
      </c>
      <c r="E52" s="341"/>
      <c r="F52" s="341"/>
      <c r="G52" s="341"/>
      <c r="H52" s="341"/>
      <c r="I52" s="95"/>
      <c r="J52" s="341" t="s">
        <v>19</v>
      </c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1"/>
      <c r="Z52" s="341"/>
      <c r="AA52" s="341"/>
      <c r="AB52" s="341"/>
      <c r="AC52" s="341"/>
      <c r="AD52" s="341"/>
      <c r="AE52" s="341"/>
      <c r="AF52" s="341"/>
      <c r="AG52" s="339">
        <f>'20161128 - Most Lubina, K...'!J25</f>
        <v>0</v>
      </c>
      <c r="AH52" s="340"/>
      <c r="AI52" s="340"/>
      <c r="AJ52" s="340"/>
      <c r="AK52" s="340"/>
      <c r="AL52" s="340"/>
      <c r="AM52" s="340"/>
      <c r="AN52" s="339">
        <f>SUM(AG52,AT52)</f>
        <v>0</v>
      </c>
      <c r="AO52" s="340"/>
      <c r="AP52" s="340"/>
      <c r="AQ52" s="96" t="s">
        <v>77</v>
      </c>
      <c r="AR52" s="97"/>
      <c r="AS52" s="98">
        <v>0</v>
      </c>
      <c r="AT52" s="99">
        <f>ROUND(SUM(AV52:AW52),2)</f>
        <v>0</v>
      </c>
      <c r="AU52" s="100">
        <f>'20161128 - Most Lubina, K...'!P88</f>
        <v>0</v>
      </c>
      <c r="AV52" s="99">
        <f>'20161128 - Most Lubina, K...'!J28</f>
        <v>0</v>
      </c>
      <c r="AW52" s="99">
        <f>'20161128 - Most Lubina, K...'!J29</f>
        <v>0</v>
      </c>
      <c r="AX52" s="99">
        <f>'20161128 - Most Lubina, K...'!J30</f>
        <v>0</v>
      </c>
      <c r="AY52" s="99">
        <f>'20161128 - Most Lubina, K...'!J31</f>
        <v>0</v>
      </c>
      <c r="AZ52" s="99">
        <f>'20161128 - Most Lubina, K...'!F28</f>
        <v>0</v>
      </c>
      <c r="BA52" s="99">
        <f>'20161128 - Most Lubina, K...'!F29</f>
        <v>0</v>
      </c>
      <c r="BB52" s="99">
        <f>'20161128 - Most Lubina, K...'!F30</f>
        <v>0</v>
      </c>
      <c r="BC52" s="99">
        <f>'20161128 - Most Lubina, K...'!F31</f>
        <v>0</v>
      </c>
      <c r="BD52" s="101">
        <f>'20161128 - Most Lubina, K...'!F32</f>
        <v>0</v>
      </c>
      <c r="BT52" s="102" t="s">
        <v>25</v>
      </c>
      <c r="BU52" s="102" t="s">
        <v>78</v>
      </c>
      <c r="BV52" s="102" t="s">
        <v>74</v>
      </c>
      <c r="BW52" s="102" t="s">
        <v>7</v>
      </c>
      <c r="BX52" s="102" t="s">
        <v>75</v>
      </c>
      <c r="CL52" s="102" t="s">
        <v>22</v>
      </c>
    </row>
    <row r="53" spans="1:90" s="1" customFormat="1" ht="30" customHeight="1">
      <c r="B53" s="38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58"/>
    </row>
    <row r="54" spans="1:90" s="1" customFormat="1" ht="6.9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8"/>
    </row>
  </sheetData>
  <sheetProtection algorithmName="SHA-512" hashValue="4xo0ct8wld5FF53DIHYMKQI4Fm4lnnwQ+j/dsm/trKj/6MooEz7zpf2to0jZMmCK3axyawIFysNphZJU6G05/A==" saltValue="jw3hpukmsQ3D06IJSdWQyA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20161128 - Most Lubina, 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3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79</v>
      </c>
      <c r="G1" s="348" t="s">
        <v>80</v>
      </c>
      <c r="H1" s="348"/>
      <c r="I1" s="107"/>
      <c r="J1" s="106" t="s">
        <v>81</v>
      </c>
      <c r="K1" s="105" t="s">
        <v>82</v>
      </c>
      <c r="L1" s="106" t="s">
        <v>83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21" t="s">
        <v>7</v>
      </c>
    </row>
    <row r="3" spans="1:70" ht="6.9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84</v>
      </c>
    </row>
    <row r="4" spans="1:70" ht="36.9" customHeight="1">
      <c r="B4" s="25"/>
      <c r="C4" s="26"/>
      <c r="D4" s="27" t="s">
        <v>85</v>
      </c>
      <c r="E4" s="26"/>
      <c r="F4" s="26"/>
      <c r="G4" s="26"/>
      <c r="H4" s="26"/>
      <c r="I4" s="109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 s="1" customFormat="1" ht="13.2">
      <c r="B6" s="38"/>
      <c r="C6" s="39"/>
      <c r="D6" s="34" t="s">
        <v>18</v>
      </c>
      <c r="E6" s="39"/>
      <c r="F6" s="39"/>
      <c r="G6" s="39"/>
      <c r="H6" s="39"/>
      <c r="I6" s="110"/>
      <c r="J6" s="39"/>
      <c r="K6" s="42"/>
    </row>
    <row r="7" spans="1:70" s="1" customFormat="1" ht="36.9" customHeight="1">
      <c r="B7" s="38"/>
      <c r="C7" s="39"/>
      <c r="D7" s="39"/>
      <c r="E7" s="345" t="s">
        <v>19</v>
      </c>
      <c r="F7" s="346"/>
      <c r="G7" s="346"/>
      <c r="H7" s="346"/>
      <c r="I7" s="110"/>
      <c r="J7" s="39"/>
      <c r="K7" s="42"/>
    </row>
    <row r="8" spans="1:70" s="1" customFormat="1" ht="12">
      <c r="B8" s="38"/>
      <c r="C8" s="39"/>
      <c r="D8" s="39"/>
      <c r="E8" s="39"/>
      <c r="F8" s="39"/>
      <c r="G8" s="39"/>
      <c r="H8" s="39"/>
      <c r="I8" s="110"/>
      <c r="J8" s="39"/>
      <c r="K8" s="42"/>
    </row>
    <row r="9" spans="1:70" s="1" customFormat="1" ht="14.4" customHeight="1">
      <c r="B9" s="38"/>
      <c r="C9" s="39"/>
      <c r="D9" s="34" t="s">
        <v>21</v>
      </c>
      <c r="E9" s="39"/>
      <c r="F9" s="32" t="s">
        <v>22</v>
      </c>
      <c r="G9" s="39"/>
      <c r="H9" s="39"/>
      <c r="I9" s="111" t="s">
        <v>23</v>
      </c>
      <c r="J9" s="32" t="s">
        <v>24</v>
      </c>
      <c r="K9" s="42"/>
    </row>
    <row r="10" spans="1:70" s="1" customFormat="1" ht="14.4" customHeight="1">
      <c r="B10" s="38"/>
      <c r="C10" s="39"/>
      <c r="D10" s="34" t="s">
        <v>26</v>
      </c>
      <c r="E10" s="39"/>
      <c r="F10" s="32" t="s">
        <v>22</v>
      </c>
      <c r="G10" s="39"/>
      <c r="H10" s="39"/>
      <c r="I10" s="111" t="s">
        <v>27</v>
      </c>
      <c r="J10" s="112" t="str">
        <f>'Rekapitulace stavby'!AN8</f>
        <v>28. 11. 2016</v>
      </c>
      <c r="K10" s="42"/>
    </row>
    <row r="11" spans="1:70" s="1" customFormat="1" ht="10.8" customHeight="1">
      <c r="B11" s="38"/>
      <c r="C11" s="39"/>
      <c r="D11" s="39"/>
      <c r="E11" s="39"/>
      <c r="F11" s="39"/>
      <c r="G11" s="39"/>
      <c r="H11" s="39"/>
      <c r="I11" s="110"/>
      <c r="J11" s="39"/>
      <c r="K11" s="42"/>
    </row>
    <row r="12" spans="1:70" s="1" customFormat="1" ht="14.4" customHeight="1">
      <c r="B12" s="38"/>
      <c r="C12" s="39"/>
      <c r="D12" s="34" t="s">
        <v>31</v>
      </c>
      <c r="E12" s="39"/>
      <c r="F12" s="39"/>
      <c r="G12" s="39"/>
      <c r="H12" s="39"/>
      <c r="I12" s="111" t="s">
        <v>32</v>
      </c>
      <c r="J12" s="32" t="s">
        <v>24</v>
      </c>
      <c r="K12" s="42"/>
    </row>
    <row r="13" spans="1:70" s="1" customFormat="1" ht="18" customHeight="1">
      <c r="B13" s="38"/>
      <c r="C13" s="39"/>
      <c r="D13" s="39"/>
      <c r="E13" s="32" t="s">
        <v>22</v>
      </c>
      <c r="F13" s="39"/>
      <c r="G13" s="39"/>
      <c r="H13" s="39"/>
      <c r="I13" s="111" t="s">
        <v>33</v>
      </c>
      <c r="J13" s="32" t="s">
        <v>24</v>
      </c>
      <c r="K13" s="42"/>
    </row>
    <row r="14" spans="1:70" s="1" customFormat="1" ht="6.9" customHeight="1">
      <c r="B14" s="38"/>
      <c r="C14" s="39"/>
      <c r="D14" s="39"/>
      <c r="E14" s="39"/>
      <c r="F14" s="39"/>
      <c r="G14" s="39"/>
      <c r="H14" s="39"/>
      <c r="I14" s="110"/>
      <c r="J14" s="39"/>
      <c r="K14" s="42"/>
    </row>
    <row r="15" spans="1:70" s="1" customFormat="1" ht="14.4" customHeight="1">
      <c r="B15" s="38"/>
      <c r="C15" s="39"/>
      <c r="D15" s="34" t="s">
        <v>34</v>
      </c>
      <c r="E15" s="39"/>
      <c r="F15" s="39"/>
      <c r="G15" s="39"/>
      <c r="H15" s="39"/>
      <c r="I15" s="111" t="s">
        <v>32</v>
      </c>
      <c r="J15" s="32" t="str">
        <f>IF('Rekapitulace stavby'!AN13="Vyplň údaj","",IF('Rekapitulace stavby'!AN13="","",'Rekapitulace stavby'!AN13))</f>
        <v/>
      </c>
      <c r="K15" s="42"/>
    </row>
    <row r="16" spans="1:70" s="1" customFormat="1" ht="18" customHeight="1">
      <c r="B16" s="38"/>
      <c r="C16" s="39"/>
      <c r="D16" s="39"/>
      <c r="E16" s="32" t="str">
        <f>IF('Rekapitulace stavby'!E14="Vyplň údaj","",IF('Rekapitulace stavby'!E14="","",'Rekapitulace stavby'!E14))</f>
        <v/>
      </c>
      <c r="F16" s="39"/>
      <c r="G16" s="39"/>
      <c r="H16" s="39"/>
      <c r="I16" s="111" t="s">
        <v>33</v>
      </c>
      <c r="J16" s="32" t="str">
        <f>IF('Rekapitulace stavby'!AN14="Vyplň údaj","",IF('Rekapitulace stavby'!AN14="","",'Rekapitulace stavby'!AN14))</f>
        <v/>
      </c>
      <c r="K16" s="42"/>
    </row>
    <row r="17" spans="2:11" s="1" customFormat="1" ht="6.9" customHeight="1">
      <c r="B17" s="38"/>
      <c r="C17" s="39"/>
      <c r="D17" s="39"/>
      <c r="E17" s="39"/>
      <c r="F17" s="39"/>
      <c r="G17" s="39"/>
      <c r="H17" s="39"/>
      <c r="I17" s="110"/>
      <c r="J17" s="39"/>
      <c r="K17" s="42"/>
    </row>
    <row r="18" spans="2:11" s="1" customFormat="1" ht="14.4" customHeight="1">
      <c r="B18" s="38"/>
      <c r="C18" s="39"/>
      <c r="D18" s="34" t="s">
        <v>36</v>
      </c>
      <c r="E18" s="39"/>
      <c r="F18" s="39"/>
      <c r="G18" s="39"/>
      <c r="H18" s="39"/>
      <c r="I18" s="111" t="s">
        <v>32</v>
      </c>
      <c r="J18" s="32" t="str">
        <f>IF('Rekapitulace stavby'!AN16="","",'Rekapitulace stavby'!AN16)</f>
        <v/>
      </c>
      <c r="K18" s="42"/>
    </row>
    <row r="19" spans="2:11" s="1" customFormat="1" ht="18" customHeight="1">
      <c r="B19" s="38"/>
      <c r="C19" s="39"/>
      <c r="D19" s="39"/>
      <c r="E19" s="32" t="str">
        <f>IF('Rekapitulace stavby'!E17="","",'Rekapitulace stavby'!E17)</f>
        <v xml:space="preserve"> </v>
      </c>
      <c r="F19" s="39"/>
      <c r="G19" s="39"/>
      <c r="H19" s="39"/>
      <c r="I19" s="111" t="s">
        <v>33</v>
      </c>
      <c r="J19" s="32" t="str">
        <f>IF('Rekapitulace stavby'!AN17="","",'Rekapitulace stavby'!AN17)</f>
        <v/>
      </c>
      <c r="K19" s="42"/>
    </row>
    <row r="20" spans="2:11" s="1" customFormat="1" ht="6.9" customHeight="1">
      <c r="B20" s="38"/>
      <c r="C20" s="39"/>
      <c r="D20" s="39"/>
      <c r="E20" s="39"/>
      <c r="F20" s="39"/>
      <c r="G20" s="39"/>
      <c r="H20" s="39"/>
      <c r="I20" s="110"/>
      <c r="J20" s="39"/>
      <c r="K20" s="42"/>
    </row>
    <row r="21" spans="2:11" s="1" customFormat="1" ht="14.4" customHeight="1">
      <c r="B21" s="38"/>
      <c r="C21" s="39"/>
      <c r="D21" s="34" t="s">
        <v>38</v>
      </c>
      <c r="E21" s="39"/>
      <c r="F21" s="39"/>
      <c r="G21" s="39"/>
      <c r="H21" s="39"/>
      <c r="I21" s="110"/>
      <c r="J21" s="39"/>
      <c r="K21" s="42"/>
    </row>
    <row r="22" spans="2:11" s="6" customFormat="1" ht="20.399999999999999" customHeight="1">
      <c r="B22" s="113"/>
      <c r="C22" s="114"/>
      <c r="D22" s="114"/>
      <c r="E22" s="314" t="s">
        <v>24</v>
      </c>
      <c r="F22" s="314"/>
      <c r="G22" s="314"/>
      <c r="H22" s="314"/>
      <c r="I22" s="115"/>
      <c r="J22" s="114"/>
      <c r="K22" s="116"/>
    </row>
    <row r="23" spans="2:11" s="1" customFormat="1" ht="6.9" customHeight="1">
      <c r="B23" s="38"/>
      <c r="C23" s="39"/>
      <c r="D23" s="39"/>
      <c r="E23" s="39"/>
      <c r="F23" s="39"/>
      <c r="G23" s="39"/>
      <c r="H23" s="39"/>
      <c r="I23" s="110"/>
      <c r="J23" s="39"/>
      <c r="K23" s="42"/>
    </row>
    <row r="24" spans="2:11" s="1" customFormat="1" ht="6.9" customHeight="1">
      <c r="B24" s="38"/>
      <c r="C24" s="39"/>
      <c r="D24" s="82"/>
      <c r="E24" s="82"/>
      <c r="F24" s="82"/>
      <c r="G24" s="82"/>
      <c r="H24" s="82"/>
      <c r="I24" s="117"/>
      <c r="J24" s="82"/>
      <c r="K24" s="118"/>
    </row>
    <row r="25" spans="2:11" s="1" customFormat="1" ht="25.35" customHeight="1">
      <c r="B25" s="38"/>
      <c r="C25" s="39"/>
      <c r="D25" s="119" t="s">
        <v>39</v>
      </c>
      <c r="E25" s="39"/>
      <c r="F25" s="39"/>
      <c r="G25" s="39"/>
      <c r="H25" s="39"/>
      <c r="I25" s="110"/>
      <c r="J25" s="120">
        <f>ROUND(J88,2)</f>
        <v>0</v>
      </c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17"/>
      <c r="J26" s="82"/>
      <c r="K26" s="118"/>
    </row>
    <row r="27" spans="2:11" s="1" customFormat="1" ht="14.4" customHeight="1">
      <c r="B27" s="38"/>
      <c r="C27" s="39"/>
      <c r="D27" s="39"/>
      <c r="E27" s="39"/>
      <c r="F27" s="43" t="s">
        <v>41</v>
      </c>
      <c r="G27" s="39"/>
      <c r="H27" s="39"/>
      <c r="I27" s="121" t="s">
        <v>40</v>
      </c>
      <c r="J27" s="43" t="s">
        <v>42</v>
      </c>
      <c r="K27" s="42"/>
    </row>
    <row r="28" spans="2:11" s="1" customFormat="1" ht="14.4" customHeight="1">
      <c r="B28" s="38"/>
      <c r="C28" s="39"/>
      <c r="D28" s="46" t="s">
        <v>43</v>
      </c>
      <c r="E28" s="46" t="s">
        <v>44</v>
      </c>
      <c r="F28" s="122">
        <f>ROUND(SUM(BE88:BE210), 2)</f>
        <v>0</v>
      </c>
      <c r="G28" s="39"/>
      <c r="H28" s="39"/>
      <c r="I28" s="123">
        <v>0.2</v>
      </c>
      <c r="J28" s="122">
        <f>ROUND(ROUND((SUM(BE88:BE210)), 2)*I28, 2)</f>
        <v>0</v>
      </c>
      <c r="K28" s="42"/>
    </row>
    <row r="29" spans="2:11" s="1" customFormat="1" ht="14.4" customHeight="1">
      <c r="B29" s="38"/>
      <c r="C29" s="39"/>
      <c r="D29" s="39"/>
      <c r="E29" s="46" t="s">
        <v>45</v>
      </c>
      <c r="F29" s="122">
        <f>ROUND(SUM(BF88:BF210), 2)</f>
        <v>0</v>
      </c>
      <c r="G29" s="39"/>
      <c r="H29" s="39"/>
      <c r="I29" s="123">
        <v>0.14000000000000001</v>
      </c>
      <c r="J29" s="122">
        <f>ROUND(ROUND((SUM(BF88:BF210)), 2)*I29, 2)</f>
        <v>0</v>
      </c>
      <c r="K29" s="42"/>
    </row>
    <row r="30" spans="2:11" s="1" customFormat="1" ht="14.4" hidden="1" customHeight="1">
      <c r="B30" s="38"/>
      <c r="C30" s="39"/>
      <c r="D30" s="39"/>
      <c r="E30" s="46" t="s">
        <v>46</v>
      </c>
      <c r="F30" s="122">
        <f>ROUND(SUM(BG88:BG210), 2)</f>
        <v>0</v>
      </c>
      <c r="G30" s="39"/>
      <c r="H30" s="39"/>
      <c r="I30" s="123">
        <v>0.2</v>
      </c>
      <c r="J30" s="122">
        <v>0</v>
      </c>
      <c r="K30" s="42"/>
    </row>
    <row r="31" spans="2:11" s="1" customFormat="1" ht="14.4" hidden="1" customHeight="1">
      <c r="B31" s="38"/>
      <c r="C31" s="39"/>
      <c r="D31" s="39"/>
      <c r="E31" s="46" t="s">
        <v>47</v>
      </c>
      <c r="F31" s="122">
        <f>ROUND(SUM(BH88:BH210), 2)</f>
        <v>0</v>
      </c>
      <c r="G31" s="39"/>
      <c r="H31" s="39"/>
      <c r="I31" s="123">
        <v>0.14000000000000001</v>
      </c>
      <c r="J31" s="122"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2">
        <f>ROUND(SUM(BI88:BI210), 2)</f>
        <v>0</v>
      </c>
      <c r="G32" s="39"/>
      <c r="H32" s="39"/>
      <c r="I32" s="123">
        <v>0</v>
      </c>
      <c r="J32" s="122">
        <v>0</v>
      </c>
      <c r="K32" s="42"/>
    </row>
    <row r="33" spans="2:11" s="1" customFormat="1" ht="6.9" customHeight="1">
      <c r="B33" s="38"/>
      <c r="C33" s="39"/>
      <c r="D33" s="39"/>
      <c r="E33" s="39"/>
      <c r="F33" s="39"/>
      <c r="G33" s="39"/>
      <c r="H33" s="39"/>
      <c r="I33" s="110"/>
      <c r="J33" s="39"/>
      <c r="K33" s="42"/>
    </row>
    <row r="34" spans="2:11" s="1" customFormat="1" ht="25.35" customHeight="1">
      <c r="B34" s="38"/>
      <c r="C34" s="124"/>
      <c r="D34" s="125" t="s">
        <v>49</v>
      </c>
      <c r="E34" s="76"/>
      <c r="F34" s="76"/>
      <c r="G34" s="126" t="s">
        <v>50</v>
      </c>
      <c r="H34" s="127" t="s">
        <v>51</v>
      </c>
      <c r="I34" s="128"/>
      <c r="J34" s="129">
        <f>SUM(J25:J32)</f>
        <v>0</v>
      </c>
      <c r="K34" s="130"/>
    </row>
    <row r="35" spans="2:11" s="1" customFormat="1" ht="14.4" customHeight="1">
      <c r="B35" s="53"/>
      <c r="C35" s="54"/>
      <c r="D35" s="54"/>
      <c r="E35" s="54"/>
      <c r="F35" s="54"/>
      <c r="G35" s="54"/>
      <c r="H35" s="54"/>
      <c r="I35" s="131"/>
      <c r="J35" s="54"/>
      <c r="K35" s="55"/>
    </row>
    <row r="39" spans="2:11" s="1" customFormat="1" ht="6.9" customHeight="1">
      <c r="B39" s="132"/>
      <c r="C39" s="133"/>
      <c r="D39" s="133"/>
      <c r="E39" s="133"/>
      <c r="F39" s="133"/>
      <c r="G39" s="133"/>
      <c r="H39" s="133"/>
      <c r="I39" s="134"/>
      <c r="J39" s="133"/>
      <c r="K39" s="135"/>
    </row>
    <row r="40" spans="2:11" s="1" customFormat="1" ht="36.9" customHeight="1">
      <c r="B40" s="38"/>
      <c r="C40" s="27" t="s">
        <v>86</v>
      </c>
      <c r="D40" s="39"/>
      <c r="E40" s="39"/>
      <c r="F40" s="39"/>
      <c r="G40" s="39"/>
      <c r="H40" s="39"/>
      <c r="I40" s="110"/>
      <c r="J40" s="39"/>
      <c r="K40" s="42"/>
    </row>
    <row r="41" spans="2:11" s="1" customFormat="1" ht="6.9" customHeight="1">
      <c r="B41" s="38"/>
      <c r="C41" s="39"/>
      <c r="D41" s="39"/>
      <c r="E41" s="39"/>
      <c r="F41" s="39"/>
      <c r="G41" s="39"/>
      <c r="H41" s="39"/>
      <c r="I41" s="110"/>
      <c r="J41" s="39"/>
      <c r="K41" s="42"/>
    </row>
    <row r="42" spans="2:11" s="1" customFormat="1" ht="14.4" customHeight="1">
      <c r="B42" s="38"/>
      <c r="C42" s="34" t="s">
        <v>18</v>
      </c>
      <c r="D42" s="39"/>
      <c r="E42" s="39"/>
      <c r="F42" s="39"/>
      <c r="G42" s="39"/>
      <c r="H42" s="39"/>
      <c r="I42" s="110"/>
      <c r="J42" s="39"/>
      <c r="K42" s="42"/>
    </row>
    <row r="43" spans="2:11" s="1" customFormat="1" ht="22.2" customHeight="1">
      <c r="B43" s="38"/>
      <c r="C43" s="39"/>
      <c r="D43" s="39"/>
      <c r="E43" s="345" t="str">
        <f>E7</f>
        <v>Most Lubina, Kopřivnice M - 06 DPS</v>
      </c>
      <c r="F43" s="346"/>
      <c r="G43" s="346"/>
      <c r="H43" s="346"/>
      <c r="I43" s="110"/>
      <c r="J43" s="39"/>
      <c r="K43" s="42"/>
    </row>
    <row r="44" spans="2:11" s="1" customFormat="1" ht="6.9" customHeight="1">
      <c r="B44" s="38"/>
      <c r="C44" s="39"/>
      <c r="D44" s="39"/>
      <c r="E44" s="39"/>
      <c r="F44" s="39"/>
      <c r="G44" s="39"/>
      <c r="H44" s="39"/>
      <c r="I44" s="110"/>
      <c r="J44" s="39"/>
      <c r="K44" s="42"/>
    </row>
    <row r="45" spans="2:11" s="1" customFormat="1" ht="18" customHeight="1">
      <c r="B45" s="38"/>
      <c r="C45" s="34" t="s">
        <v>26</v>
      </c>
      <c r="D45" s="39"/>
      <c r="E45" s="39"/>
      <c r="F45" s="32" t="str">
        <f>F10</f>
        <v xml:space="preserve"> </v>
      </c>
      <c r="G45" s="39"/>
      <c r="H45" s="39"/>
      <c r="I45" s="111" t="s">
        <v>27</v>
      </c>
      <c r="J45" s="112" t="str">
        <f>IF(J10="","",J10)</f>
        <v>28. 11. 2016</v>
      </c>
      <c r="K45" s="42"/>
    </row>
    <row r="46" spans="2:11" s="1" customFormat="1" ht="6.9" customHeight="1">
      <c r="B46" s="38"/>
      <c r="C46" s="39"/>
      <c r="D46" s="39"/>
      <c r="E46" s="39"/>
      <c r="F46" s="39"/>
      <c r="G46" s="39"/>
      <c r="H46" s="39"/>
      <c r="I46" s="110"/>
      <c r="J46" s="39"/>
      <c r="K46" s="42"/>
    </row>
    <row r="47" spans="2:11" s="1" customFormat="1" ht="13.2">
      <c r="B47" s="38"/>
      <c r="C47" s="34" t="s">
        <v>31</v>
      </c>
      <c r="D47" s="39"/>
      <c r="E47" s="39"/>
      <c r="F47" s="32" t="str">
        <f>E13</f>
        <v xml:space="preserve"> </v>
      </c>
      <c r="G47" s="39"/>
      <c r="H47" s="39"/>
      <c r="I47" s="111" t="s">
        <v>36</v>
      </c>
      <c r="J47" s="32" t="str">
        <f>E19</f>
        <v xml:space="preserve"> </v>
      </c>
      <c r="K47" s="42"/>
    </row>
    <row r="48" spans="2:11" s="1" customFormat="1" ht="14.4" customHeight="1">
      <c r="B48" s="38"/>
      <c r="C48" s="34" t="s">
        <v>34</v>
      </c>
      <c r="D48" s="39"/>
      <c r="E48" s="39"/>
      <c r="F48" s="32" t="str">
        <f>IF(E16="","",E16)</f>
        <v/>
      </c>
      <c r="G48" s="39"/>
      <c r="H48" s="39"/>
      <c r="I48" s="110"/>
      <c r="J48" s="39"/>
      <c r="K48" s="42"/>
    </row>
    <row r="49" spans="2:47" s="1" customFormat="1" ht="10.35" customHeight="1">
      <c r="B49" s="38"/>
      <c r="C49" s="39"/>
      <c r="D49" s="39"/>
      <c r="E49" s="39"/>
      <c r="F49" s="39"/>
      <c r="G49" s="39"/>
      <c r="H49" s="39"/>
      <c r="I49" s="110"/>
      <c r="J49" s="39"/>
      <c r="K49" s="42"/>
    </row>
    <row r="50" spans="2:47" s="1" customFormat="1" ht="29.25" customHeight="1">
      <c r="B50" s="38"/>
      <c r="C50" s="136" t="s">
        <v>87</v>
      </c>
      <c r="D50" s="124"/>
      <c r="E50" s="124"/>
      <c r="F50" s="124"/>
      <c r="G50" s="124"/>
      <c r="H50" s="124"/>
      <c r="I50" s="137"/>
      <c r="J50" s="138" t="s">
        <v>88</v>
      </c>
      <c r="K50" s="139"/>
    </row>
    <row r="51" spans="2:47" s="1" customFormat="1" ht="10.35" customHeight="1">
      <c r="B51" s="38"/>
      <c r="C51" s="39"/>
      <c r="D51" s="39"/>
      <c r="E51" s="39"/>
      <c r="F51" s="39"/>
      <c r="G51" s="39"/>
      <c r="H51" s="39"/>
      <c r="I51" s="110"/>
      <c r="J51" s="39"/>
      <c r="K51" s="42"/>
    </row>
    <row r="52" spans="2:47" s="1" customFormat="1" ht="29.25" customHeight="1">
      <c r="B52" s="38"/>
      <c r="C52" s="140" t="s">
        <v>89</v>
      </c>
      <c r="D52" s="39"/>
      <c r="E52" s="39"/>
      <c r="F52" s="39"/>
      <c r="G52" s="39"/>
      <c r="H52" s="39"/>
      <c r="I52" s="110"/>
      <c r="J52" s="120">
        <f>J88</f>
        <v>0</v>
      </c>
      <c r="K52" s="42"/>
      <c r="AU52" s="21" t="s">
        <v>90</v>
      </c>
    </row>
    <row r="53" spans="2:47" s="7" customFormat="1" ht="24.9" customHeight="1">
      <c r="B53" s="141"/>
      <c r="C53" s="142"/>
      <c r="D53" s="143" t="s">
        <v>91</v>
      </c>
      <c r="E53" s="144"/>
      <c r="F53" s="144"/>
      <c r="G53" s="144"/>
      <c r="H53" s="144"/>
      <c r="I53" s="145"/>
      <c r="J53" s="146">
        <f>J89</f>
        <v>0</v>
      </c>
      <c r="K53" s="147"/>
    </row>
    <row r="54" spans="2:47" s="8" customFormat="1" ht="19.95" customHeight="1">
      <c r="B54" s="148"/>
      <c r="C54" s="149"/>
      <c r="D54" s="150" t="s">
        <v>92</v>
      </c>
      <c r="E54" s="151"/>
      <c r="F54" s="151"/>
      <c r="G54" s="151"/>
      <c r="H54" s="151"/>
      <c r="I54" s="152"/>
      <c r="J54" s="153">
        <f>J90</f>
        <v>0</v>
      </c>
      <c r="K54" s="154"/>
    </row>
    <row r="55" spans="2:47" s="8" customFormat="1" ht="19.95" customHeight="1">
      <c r="B55" s="148"/>
      <c r="C55" s="149"/>
      <c r="D55" s="150" t="s">
        <v>93</v>
      </c>
      <c r="E55" s="151"/>
      <c r="F55" s="151"/>
      <c r="G55" s="151"/>
      <c r="H55" s="151"/>
      <c r="I55" s="152"/>
      <c r="J55" s="153">
        <f>J117</f>
        <v>0</v>
      </c>
      <c r="K55" s="154"/>
    </row>
    <row r="56" spans="2:47" s="8" customFormat="1" ht="19.95" customHeight="1">
      <c r="B56" s="148"/>
      <c r="C56" s="149"/>
      <c r="D56" s="150" t="s">
        <v>94</v>
      </c>
      <c r="E56" s="151"/>
      <c r="F56" s="151"/>
      <c r="G56" s="151"/>
      <c r="H56" s="151"/>
      <c r="I56" s="152"/>
      <c r="J56" s="153">
        <f>J130</f>
        <v>0</v>
      </c>
      <c r="K56" s="154"/>
    </row>
    <row r="57" spans="2:47" s="8" customFormat="1" ht="19.95" customHeight="1">
      <c r="B57" s="148"/>
      <c r="C57" s="149"/>
      <c r="D57" s="150" t="s">
        <v>95</v>
      </c>
      <c r="E57" s="151"/>
      <c r="F57" s="151"/>
      <c r="G57" s="151"/>
      <c r="H57" s="151"/>
      <c r="I57" s="152"/>
      <c r="J57" s="153">
        <f>J146</f>
        <v>0</v>
      </c>
      <c r="K57" s="154"/>
    </row>
    <row r="58" spans="2:47" s="8" customFormat="1" ht="19.95" customHeight="1">
      <c r="B58" s="148"/>
      <c r="C58" s="149"/>
      <c r="D58" s="150" t="s">
        <v>96</v>
      </c>
      <c r="E58" s="151"/>
      <c r="F58" s="151"/>
      <c r="G58" s="151"/>
      <c r="H58" s="151"/>
      <c r="I58" s="152"/>
      <c r="J58" s="153">
        <f>J154</f>
        <v>0</v>
      </c>
      <c r="K58" s="154"/>
    </row>
    <row r="59" spans="2:47" s="8" customFormat="1" ht="19.95" customHeight="1">
      <c r="B59" s="148"/>
      <c r="C59" s="149"/>
      <c r="D59" s="150" t="s">
        <v>97</v>
      </c>
      <c r="E59" s="151"/>
      <c r="F59" s="151"/>
      <c r="G59" s="151"/>
      <c r="H59" s="151"/>
      <c r="I59" s="152"/>
      <c r="J59" s="153">
        <f>J155</f>
        <v>0</v>
      </c>
      <c r="K59" s="154"/>
    </row>
    <row r="60" spans="2:47" s="8" customFormat="1" ht="19.95" customHeight="1">
      <c r="B60" s="148"/>
      <c r="C60" s="149"/>
      <c r="D60" s="150" t="s">
        <v>98</v>
      </c>
      <c r="E60" s="151"/>
      <c r="F60" s="151"/>
      <c r="G60" s="151"/>
      <c r="H60" s="151"/>
      <c r="I60" s="152"/>
      <c r="J60" s="153">
        <f>J160</f>
        <v>0</v>
      </c>
      <c r="K60" s="154"/>
    </row>
    <row r="61" spans="2:47" s="8" customFormat="1" ht="14.85" customHeight="1">
      <c r="B61" s="148"/>
      <c r="C61" s="149"/>
      <c r="D61" s="150" t="s">
        <v>99</v>
      </c>
      <c r="E61" s="151"/>
      <c r="F61" s="151"/>
      <c r="G61" s="151"/>
      <c r="H61" s="151"/>
      <c r="I61" s="152"/>
      <c r="J61" s="153">
        <f>J175</f>
        <v>0</v>
      </c>
      <c r="K61" s="154"/>
    </row>
    <row r="62" spans="2:47" s="7" customFormat="1" ht="24.9" customHeight="1">
      <c r="B62" s="141"/>
      <c r="C62" s="142"/>
      <c r="D62" s="143" t="s">
        <v>100</v>
      </c>
      <c r="E62" s="144"/>
      <c r="F62" s="144"/>
      <c r="G62" s="144"/>
      <c r="H62" s="144"/>
      <c r="I62" s="145"/>
      <c r="J62" s="146">
        <f>J180</f>
        <v>0</v>
      </c>
      <c r="K62" s="147"/>
    </row>
    <row r="63" spans="2:47" s="8" customFormat="1" ht="19.95" customHeight="1">
      <c r="B63" s="148"/>
      <c r="C63" s="149"/>
      <c r="D63" s="150" t="s">
        <v>101</v>
      </c>
      <c r="E63" s="151"/>
      <c r="F63" s="151"/>
      <c r="G63" s="151"/>
      <c r="H63" s="151"/>
      <c r="I63" s="152"/>
      <c r="J63" s="153">
        <f>J181</f>
        <v>0</v>
      </c>
      <c r="K63" s="154"/>
    </row>
    <row r="64" spans="2:47" s="8" customFormat="1" ht="19.95" customHeight="1">
      <c r="B64" s="148"/>
      <c r="C64" s="149"/>
      <c r="D64" s="150" t="s">
        <v>102</v>
      </c>
      <c r="E64" s="151"/>
      <c r="F64" s="151"/>
      <c r="G64" s="151"/>
      <c r="H64" s="151"/>
      <c r="I64" s="152"/>
      <c r="J64" s="153">
        <f>J188</f>
        <v>0</v>
      </c>
      <c r="K64" s="154"/>
    </row>
    <row r="65" spans="2:12" s="7" customFormat="1" ht="24.9" customHeight="1">
      <c r="B65" s="141"/>
      <c r="C65" s="142"/>
      <c r="D65" s="143" t="s">
        <v>103</v>
      </c>
      <c r="E65" s="144"/>
      <c r="F65" s="144"/>
      <c r="G65" s="144"/>
      <c r="H65" s="144"/>
      <c r="I65" s="145"/>
      <c r="J65" s="146">
        <f>J193</f>
        <v>0</v>
      </c>
      <c r="K65" s="147"/>
    </row>
    <row r="66" spans="2:12" s="8" customFormat="1" ht="19.95" customHeight="1">
      <c r="B66" s="148"/>
      <c r="C66" s="149"/>
      <c r="D66" s="150" t="s">
        <v>104</v>
      </c>
      <c r="E66" s="151"/>
      <c r="F66" s="151"/>
      <c r="G66" s="151"/>
      <c r="H66" s="151"/>
      <c r="I66" s="152"/>
      <c r="J66" s="153">
        <f>J194</f>
        <v>0</v>
      </c>
      <c r="K66" s="154"/>
    </row>
    <row r="67" spans="2:12" s="7" customFormat="1" ht="24.9" customHeight="1">
      <c r="B67" s="141"/>
      <c r="C67" s="142"/>
      <c r="D67" s="143" t="s">
        <v>105</v>
      </c>
      <c r="E67" s="144"/>
      <c r="F67" s="144"/>
      <c r="G67" s="144"/>
      <c r="H67" s="144"/>
      <c r="I67" s="145"/>
      <c r="J67" s="146">
        <f>J201</f>
        <v>0</v>
      </c>
      <c r="K67" s="147"/>
    </row>
    <row r="68" spans="2:12" s="8" customFormat="1" ht="19.95" customHeight="1">
      <c r="B68" s="148"/>
      <c r="C68" s="149"/>
      <c r="D68" s="150" t="s">
        <v>106</v>
      </c>
      <c r="E68" s="151"/>
      <c r="F68" s="151"/>
      <c r="G68" s="151"/>
      <c r="H68" s="151"/>
      <c r="I68" s="152"/>
      <c r="J68" s="153">
        <f>J202</f>
        <v>0</v>
      </c>
      <c r="K68" s="154"/>
    </row>
    <row r="69" spans="2:12" s="8" customFormat="1" ht="19.95" customHeight="1">
      <c r="B69" s="148"/>
      <c r="C69" s="149"/>
      <c r="D69" s="150" t="s">
        <v>107</v>
      </c>
      <c r="E69" s="151"/>
      <c r="F69" s="151"/>
      <c r="G69" s="151"/>
      <c r="H69" s="151"/>
      <c r="I69" s="152"/>
      <c r="J69" s="153">
        <f>J204</f>
        <v>0</v>
      </c>
      <c r="K69" s="154"/>
    </row>
    <row r="70" spans="2:12" s="8" customFormat="1" ht="19.95" customHeight="1">
      <c r="B70" s="148"/>
      <c r="C70" s="149"/>
      <c r="D70" s="150" t="s">
        <v>108</v>
      </c>
      <c r="E70" s="151"/>
      <c r="F70" s="151"/>
      <c r="G70" s="151"/>
      <c r="H70" s="151"/>
      <c r="I70" s="152"/>
      <c r="J70" s="153">
        <f>J206</f>
        <v>0</v>
      </c>
      <c r="K70" s="154"/>
    </row>
    <row r="71" spans="2:12" s="1" customFormat="1" ht="21.75" customHeight="1">
      <c r="B71" s="38"/>
      <c r="C71" s="39"/>
      <c r="D71" s="39"/>
      <c r="E71" s="39"/>
      <c r="F71" s="39"/>
      <c r="G71" s="39"/>
      <c r="H71" s="39"/>
      <c r="I71" s="110"/>
      <c r="J71" s="39"/>
      <c r="K71" s="42"/>
    </row>
    <row r="72" spans="2:12" s="1" customFormat="1" ht="6.9" customHeight="1">
      <c r="B72" s="53"/>
      <c r="C72" s="54"/>
      <c r="D72" s="54"/>
      <c r="E72" s="54"/>
      <c r="F72" s="54"/>
      <c r="G72" s="54"/>
      <c r="H72" s="54"/>
      <c r="I72" s="131"/>
      <c r="J72" s="54"/>
      <c r="K72" s="55"/>
    </row>
    <row r="76" spans="2:12" s="1" customFormat="1" ht="6.9" customHeight="1">
      <c r="B76" s="56"/>
      <c r="C76" s="57"/>
      <c r="D76" s="57"/>
      <c r="E76" s="57"/>
      <c r="F76" s="57"/>
      <c r="G76" s="57"/>
      <c r="H76" s="57"/>
      <c r="I76" s="134"/>
      <c r="J76" s="57"/>
      <c r="K76" s="57"/>
      <c r="L76" s="58"/>
    </row>
    <row r="77" spans="2:12" s="1" customFormat="1" ht="36.9" customHeight="1">
      <c r="B77" s="38"/>
      <c r="C77" s="59" t="s">
        <v>109</v>
      </c>
      <c r="D77" s="60"/>
      <c r="E77" s="60"/>
      <c r="F77" s="60"/>
      <c r="G77" s="60"/>
      <c r="H77" s="60"/>
      <c r="I77" s="155"/>
      <c r="J77" s="60"/>
      <c r="K77" s="60"/>
      <c r="L77" s="58"/>
    </row>
    <row r="78" spans="2:12" s="1" customFormat="1" ht="6.9" customHeight="1">
      <c r="B78" s="38"/>
      <c r="C78" s="60"/>
      <c r="D78" s="60"/>
      <c r="E78" s="60"/>
      <c r="F78" s="60"/>
      <c r="G78" s="60"/>
      <c r="H78" s="60"/>
      <c r="I78" s="155"/>
      <c r="J78" s="60"/>
      <c r="K78" s="60"/>
      <c r="L78" s="58"/>
    </row>
    <row r="79" spans="2:12" s="1" customFormat="1" ht="14.4" customHeight="1">
      <c r="B79" s="38"/>
      <c r="C79" s="62" t="s">
        <v>18</v>
      </c>
      <c r="D79" s="60"/>
      <c r="E79" s="60"/>
      <c r="F79" s="60"/>
      <c r="G79" s="60"/>
      <c r="H79" s="60"/>
      <c r="I79" s="155"/>
      <c r="J79" s="60"/>
      <c r="K79" s="60"/>
      <c r="L79" s="58"/>
    </row>
    <row r="80" spans="2:12" s="1" customFormat="1" ht="22.2" customHeight="1">
      <c r="B80" s="38"/>
      <c r="C80" s="60"/>
      <c r="D80" s="60"/>
      <c r="E80" s="325" t="str">
        <f>E7</f>
        <v>Most Lubina, Kopřivnice M - 06 DPS</v>
      </c>
      <c r="F80" s="347"/>
      <c r="G80" s="347"/>
      <c r="H80" s="347"/>
      <c r="I80" s="155"/>
      <c r="J80" s="60"/>
      <c r="K80" s="60"/>
      <c r="L80" s="58"/>
    </row>
    <row r="81" spans="2:65" s="1" customFormat="1" ht="6.9" customHeight="1">
      <c r="B81" s="38"/>
      <c r="C81" s="60"/>
      <c r="D81" s="60"/>
      <c r="E81" s="60"/>
      <c r="F81" s="60"/>
      <c r="G81" s="60"/>
      <c r="H81" s="60"/>
      <c r="I81" s="155"/>
      <c r="J81" s="60"/>
      <c r="K81" s="60"/>
      <c r="L81" s="58"/>
    </row>
    <row r="82" spans="2:65" s="1" customFormat="1" ht="18" customHeight="1">
      <c r="B82" s="38"/>
      <c r="C82" s="62" t="s">
        <v>26</v>
      </c>
      <c r="D82" s="60"/>
      <c r="E82" s="60"/>
      <c r="F82" s="156" t="str">
        <f>F10</f>
        <v xml:space="preserve"> </v>
      </c>
      <c r="G82" s="60"/>
      <c r="H82" s="60"/>
      <c r="I82" s="157" t="s">
        <v>27</v>
      </c>
      <c r="J82" s="70" t="str">
        <f>IF(J10="","",J10)</f>
        <v>28. 11. 2016</v>
      </c>
      <c r="K82" s="60"/>
      <c r="L82" s="58"/>
    </row>
    <row r="83" spans="2:65" s="1" customFormat="1" ht="6.9" customHeight="1">
      <c r="B83" s="38"/>
      <c r="C83" s="60"/>
      <c r="D83" s="60"/>
      <c r="E83" s="60"/>
      <c r="F83" s="60"/>
      <c r="G83" s="60"/>
      <c r="H83" s="60"/>
      <c r="I83" s="155"/>
      <c r="J83" s="60"/>
      <c r="K83" s="60"/>
      <c r="L83" s="58"/>
    </row>
    <row r="84" spans="2:65" s="1" customFormat="1" ht="13.2">
      <c r="B84" s="38"/>
      <c r="C84" s="62" t="s">
        <v>31</v>
      </c>
      <c r="D84" s="60"/>
      <c r="E84" s="60"/>
      <c r="F84" s="156" t="str">
        <f>E13</f>
        <v xml:space="preserve"> </v>
      </c>
      <c r="G84" s="60"/>
      <c r="H84" s="60"/>
      <c r="I84" s="157" t="s">
        <v>36</v>
      </c>
      <c r="J84" s="156" t="str">
        <f>E19</f>
        <v xml:space="preserve"> </v>
      </c>
      <c r="K84" s="60"/>
      <c r="L84" s="58"/>
    </row>
    <row r="85" spans="2:65" s="1" customFormat="1" ht="14.4" customHeight="1">
      <c r="B85" s="38"/>
      <c r="C85" s="62" t="s">
        <v>34</v>
      </c>
      <c r="D85" s="60"/>
      <c r="E85" s="60"/>
      <c r="F85" s="156" t="str">
        <f>IF(E16="","",E16)</f>
        <v/>
      </c>
      <c r="G85" s="60"/>
      <c r="H85" s="60"/>
      <c r="I85" s="155"/>
      <c r="J85" s="60"/>
      <c r="K85" s="60"/>
      <c r="L85" s="58"/>
    </row>
    <row r="86" spans="2:65" s="1" customFormat="1" ht="10.35" customHeight="1">
      <c r="B86" s="38"/>
      <c r="C86" s="60"/>
      <c r="D86" s="60"/>
      <c r="E86" s="60"/>
      <c r="F86" s="60"/>
      <c r="G86" s="60"/>
      <c r="H86" s="60"/>
      <c r="I86" s="155"/>
      <c r="J86" s="60"/>
      <c r="K86" s="60"/>
      <c r="L86" s="58"/>
    </row>
    <row r="87" spans="2:65" s="9" customFormat="1" ht="29.25" customHeight="1">
      <c r="B87" s="158"/>
      <c r="C87" s="159" t="s">
        <v>110</v>
      </c>
      <c r="D87" s="160" t="s">
        <v>58</v>
      </c>
      <c r="E87" s="160" t="s">
        <v>54</v>
      </c>
      <c r="F87" s="160" t="s">
        <v>111</v>
      </c>
      <c r="G87" s="160" t="s">
        <v>112</v>
      </c>
      <c r="H87" s="160" t="s">
        <v>113</v>
      </c>
      <c r="I87" s="161" t="s">
        <v>114</v>
      </c>
      <c r="J87" s="160" t="s">
        <v>88</v>
      </c>
      <c r="K87" s="162" t="s">
        <v>115</v>
      </c>
      <c r="L87" s="163"/>
      <c r="M87" s="78" t="s">
        <v>116</v>
      </c>
      <c r="N87" s="79" t="s">
        <v>43</v>
      </c>
      <c r="O87" s="79" t="s">
        <v>117</v>
      </c>
      <c r="P87" s="79" t="s">
        <v>118</v>
      </c>
      <c r="Q87" s="79" t="s">
        <v>119</v>
      </c>
      <c r="R87" s="79" t="s">
        <v>120</v>
      </c>
      <c r="S87" s="79" t="s">
        <v>121</v>
      </c>
      <c r="T87" s="80" t="s">
        <v>122</v>
      </c>
    </row>
    <row r="88" spans="2:65" s="1" customFormat="1" ht="29.25" customHeight="1">
      <c r="B88" s="38"/>
      <c r="C88" s="84" t="s">
        <v>89</v>
      </c>
      <c r="D88" s="60"/>
      <c r="E88" s="60"/>
      <c r="F88" s="60"/>
      <c r="G88" s="60"/>
      <c r="H88" s="60"/>
      <c r="I88" s="155"/>
      <c r="J88" s="164">
        <f>BK88</f>
        <v>0</v>
      </c>
      <c r="K88" s="60"/>
      <c r="L88" s="58"/>
      <c r="M88" s="81"/>
      <c r="N88" s="82"/>
      <c r="O88" s="82"/>
      <c r="P88" s="165">
        <f>P89+P180+P193+P201</f>
        <v>0</v>
      </c>
      <c r="Q88" s="82"/>
      <c r="R88" s="165">
        <f>R89+R180+R193+R201</f>
        <v>703.0142170900001</v>
      </c>
      <c r="S88" s="82"/>
      <c r="T88" s="166">
        <f>T89+T180+T193+T201</f>
        <v>270.62860000000001</v>
      </c>
      <c r="AT88" s="21" t="s">
        <v>72</v>
      </c>
      <c r="AU88" s="21" t="s">
        <v>90</v>
      </c>
      <c r="BK88" s="167">
        <f>BK89+BK180+BK193+BK201</f>
        <v>0</v>
      </c>
    </row>
    <row r="89" spans="2:65" s="10" customFormat="1" ht="37.35" customHeight="1">
      <c r="B89" s="168"/>
      <c r="C89" s="169"/>
      <c r="D89" s="170" t="s">
        <v>72</v>
      </c>
      <c r="E89" s="171" t="s">
        <v>123</v>
      </c>
      <c r="F89" s="171" t="s">
        <v>124</v>
      </c>
      <c r="G89" s="169"/>
      <c r="H89" s="169"/>
      <c r="I89" s="172"/>
      <c r="J89" s="173">
        <f>BK89</f>
        <v>0</v>
      </c>
      <c r="K89" s="169"/>
      <c r="L89" s="174"/>
      <c r="M89" s="175"/>
      <c r="N89" s="176"/>
      <c r="O89" s="176"/>
      <c r="P89" s="177">
        <f>P90+P117+P130+P146+P154+P155+P160</f>
        <v>0</v>
      </c>
      <c r="Q89" s="176"/>
      <c r="R89" s="177">
        <f>R90+R117+R130+R146+R154+R155+R160</f>
        <v>700.47701209000013</v>
      </c>
      <c r="S89" s="176"/>
      <c r="T89" s="178">
        <f>T90+T117+T130+T146+T154+T155+T160</f>
        <v>270.07859999999999</v>
      </c>
      <c r="AR89" s="179" t="s">
        <v>25</v>
      </c>
      <c r="AT89" s="180" t="s">
        <v>72</v>
      </c>
      <c r="AU89" s="180" t="s">
        <v>73</v>
      </c>
      <c r="AY89" s="179" t="s">
        <v>125</v>
      </c>
      <c r="BK89" s="181">
        <f>BK90+BK117+BK130+BK146+BK154+BK155+BK160</f>
        <v>0</v>
      </c>
    </row>
    <row r="90" spans="2:65" s="10" customFormat="1" ht="19.95" customHeight="1">
      <c r="B90" s="168"/>
      <c r="C90" s="169"/>
      <c r="D90" s="182" t="s">
        <v>72</v>
      </c>
      <c r="E90" s="183" t="s">
        <v>25</v>
      </c>
      <c r="F90" s="183" t="s">
        <v>126</v>
      </c>
      <c r="G90" s="169"/>
      <c r="H90" s="169"/>
      <c r="I90" s="172"/>
      <c r="J90" s="184">
        <f>BK90</f>
        <v>0</v>
      </c>
      <c r="K90" s="169"/>
      <c r="L90" s="174"/>
      <c r="M90" s="175"/>
      <c r="N90" s="176"/>
      <c r="O90" s="176"/>
      <c r="P90" s="177">
        <f>SUM(P91:P116)</f>
        <v>0</v>
      </c>
      <c r="Q90" s="176"/>
      <c r="R90" s="177">
        <f>SUM(R91:R116)</f>
        <v>236.93637800000002</v>
      </c>
      <c r="S90" s="176"/>
      <c r="T90" s="178">
        <f>SUM(T91:T116)</f>
        <v>68.572500000000005</v>
      </c>
      <c r="AR90" s="179" t="s">
        <v>25</v>
      </c>
      <c r="AT90" s="180" t="s">
        <v>72</v>
      </c>
      <c r="AU90" s="180" t="s">
        <v>25</v>
      </c>
      <c r="AY90" s="179" t="s">
        <v>125</v>
      </c>
      <c r="BK90" s="181">
        <f>SUM(BK91:BK116)</f>
        <v>0</v>
      </c>
    </row>
    <row r="91" spans="2:65" s="1" customFormat="1" ht="51.6" customHeight="1">
      <c r="B91" s="38"/>
      <c r="C91" s="185" t="s">
        <v>25</v>
      </c>
      <c r="D91" s="185" t="s">
        <v>127</v>
      </c>
      <c r="E91" s="186" t="s">
        <v>128</v>
      </c>
      <c r="F91" s="187" t="s">
        <v>129</v>
      </c>
      <c r="G91" s="188" t="s">
        <v>130</v>
      </c>
      <c r="H91" s="189">
        <v>61.5</v>
      </c>
      <c r="I91" s="190"/>
      <c r="J91" s="191">
        <f t="shared" ref="J91:J114" si="0">ROUND(I91*H91,2)</f>
        <v>0</v>
      </c>
      <c r="K91" s="187" t="s">
        <v>131</v>
      </c>
      <c r="L91" s="58"/>
      <c r="M91" s="192" t="s">
        <v>24</v>
      </c>
      <c r="N91" s="193" t="s">
        <v>44</v>
      </c>
      <c r="O91" s="39"/>
      <c r="P91" s="194">
        <f t="shared" ref="P91:P114" si="1">O91*H91</f>
        <v>0</v>
      </c>
      <c r="Q91" s="194">
        <v>0</v>
      </c>
      <c r="R91" s="194">
        <f t="shared" ref="R91:R114" si="2">Q91*H91</f>
        <v>0</v>
      </c>
      <c r="S91" s="194">
        <v>0.62</v>
      </c>
      <c r="T91" s="195">
        <f t="shared" ref="T91:T114" si="3">S91*H91</f>
        <v>38.130000000000003</v>
      </c>
      <c r="AR91" s="21" t="s">
        <v>132</v>
      </c>
      <c r="AT91" s="21" t="s">
        <v>127</v>
      </c>
      <c r="AU91" s="21" t="s">
        <v>84</v>
      </c>
      <c r="AY91" s="21" t="s">
        <v>125</v>
      </c>
      <c r="BE91" s="196">
        <f t="shared" ref="BE91:BE114" si="4">IF(N91="základní",J91,0)</f>
        <v>0</v>
      </c>
      <c r="BF91" s="196">
        <f t="shared" ref="BF91:BF114" si="5">IF(N91="snížená",J91,0)</f>
        <v>0</v>
      </c>
      <c r="BG91" s="196">
        <f t="shared" ref="BG91:BG114" si="6">IF(N91="zákl. přenesená",J91,0)</f>
        <v>0</v>
      </c>
      <c r="BH91" s="196">
        <f t="shared" ref="BH91:BH114" si="7">IF(N91="sníž. přenesená",J91,0)</f>
        <v>0</v>
      </c>
      <c r="BI91" s="196">
        <f t="shared" ref="BI91:BI114" si="8">IF(N91="nulová",J91,0)</f>
        <v>0</v>
      </c>
      <c r="BJ91" s="21" t="s">
        <v>25</v>
      </c>
      <c r="BK91" s="196">
        <f t="shared" ref="BK91:BK114" si="9">ROUND(I91*H91,2)</f>
        <v>0</v>
      </c>
      <c r="BL91" s="21" t="s">
        <v>132</v>
      </c>
      <c r="BM91" s="21" t="s">
        <v>25</v>
      </c>
    </row>
    <row r="92" spans="2:65" s="1" customFormat="1" ht="40.200000000000003" customHeight="1">
      <c r="B92" s="38"/>
      <c r="C92" s="185" t="s">
        <v>84</v>
      </c>
      <c r="D92" s="185" t="s">
        <v>127</v>
      </c>
      <c r="E92" s="186" t="s">
        <v>133</v>
      </c>
      <c r="F92" s="187" t="s">
        <v>134</v>
      </c>
      <c r="G92" s="188" t="s">
        <v>130</v>
      </c>
      <c r="H92" s="189">
        <v>138.375</v>
      </c>
      <c r="I92" s="190"/>
      <c r="J92" s="191">
        <f t="shared" si="0"/>
        <v>0</v>
      </c>
      <c r="K92" s="187" t="s">
        <v>131</v>
      </c>
      <c r="L92" s="58"/>
      <c r="M92" s="192" t="s">
        <v>24</v>
      </c>
      <c r="N92" s="193" t="s">
        <v>44</v>
      </c>
      <c r="O92" s="39"/>
      <c r="P92" s="194">
        <f t="shared" si="1"/>
        <v>0</v>
      </c>
      <c r="Q92" s="194">
        <v>0</v>
      </c>
      <c r="R92" s="194">
        <f t="shared" si="2"/>
        <v>0</v>
      </c>
      <c r="S92" s="194">
        <v>0.22</v>
      </c>
      <c r="T92" s="195">
        <f t="shared" si="3"/>
        <v>30.442499999999999</v>
      </c>
      <c r="AR92" s="21" t="s">
        <v>132</v>
      </c>
      <c r="AT92" s="21" t="s">
        <v>127</v>
      </c>
      <c r="AU92" s="21" t="s">
        <v>84</v>
      </c>
      <c r="AY92" s="21" t="s">
        <v>125</v>
      </c>
      <c r="BE92" s="196">
        <f t="shared" si="4"/>
        <v>0</v>
      </c>
      <c r="BF92" s="196">
        <f t="shared" si="5"/>
        <v>0</v>
      </c>
      <c r="BG92" s="196">
        <f t="shared" si="6"/>
        <v>0</v>
      </c>
      <c r="BH92" s="196">
        <f t="shared" si="7"/>
        <v>0</v>
      </c>
      <c r="BI92" s="196">
        <f t="shared" si="8"/>
        <v>0</v>
      </c>
      <c r="BJ92" s="21" t="s">
        <v>25</v>
      </c>
      <c r="BK92" s="196">
        <f t="shared" si="9"/>
        <v>0</v>
      </c>
      <c r="BL92" s="21" t="s">
        <v>132</v>
      </c>
      <c r="BM92" s="21" t="s">
        <v>84</v>
      </c>
    </row>
    <row r="93" spans="2:65" s="1" customFormat="1" ht="20.399999999999999" customHeight="1">
      <c r="B93" s="38"/>
      <c r="C93" s="185" t="s">
        <v>135</v>
      </c>
      <c r="D93" s="185" t="s">
        <v>127</v>
      </c>
      <c r="E93" s="186" t="s">
        <v>136</v>
      </c>
      <c r="F93" s="187" t="s">
        <v>137</v>
      </c>
      <c r="G93" s="188" t="s">
        <v>138</v>
      </c>
      <c r="H93" s="189">
        <v>30</v>
      </c>
      <c r="I93" s="190"/>
      <c r="J93" s="191">
        <f t="shared" si="0"/>
        <v>0</v>
      </c>
      <c r="K93" s="187" t="s">
        <v>131</v>
      </c>
      <c r="L93" s="58"/>
      <c r="M93" s="192" t="s">
        <v>24</v>
      </c>
      <c r="N93" s="193" t="s">
        <v>44</v>
      </c>
      <c r="O93" s="39"/>
      <c r="P93" s="194">
        <f t="shared" si="1"/>
        <v>0</v>
      </c>
      <c r="Q93" s="194">
        <v>2.102E-2</v>
      </c>
      <c r="R93" s="194">
        <f t="shared" si="2"/>
        <v>0.63060000000000005</v>
      </c>
      <c r="S93" s="194">
        <v>0</v>
      </c>
      <c r="T93" s="195">
        <f t="shared" si="3"/>
        <v>0</v>
      </c>
      <c r="AR93" s="21" t="s">
        <v>132</v>
      </c>
      <c r="AT93" s="21" t="s">
        <v>127</v>
      </c>
      <c r="AU93" s="21" t="s">
        <v>84</v>
      </c>
      <c r="AY93" s="21" t="s">
        <v>125</v>
      </c>
      <c r="BE93" s="196">
        <f t="shared" si="4"/>
        <v>0</v>
      </c>
      <c r="BF93" s="196">
        <f t="shared" si="5"/>
        <v>0</v>
      </c>
      <c r="BG93" s="196">
        <f t="shared" si="6"/>
        <v>0</v>
      </c>
      <c r="BH93" s="196">
        <f t="shared" si="7"/>
        <v>0</v>
      </c>
      <c r="BI93" s="196">
        <f t="shared" si="8"/>
        <v>0</v>
      </c>
      <c r="BJ93" s="21" t="s">
        <v>25</v>
      </c>
      <c r="BK93" s="196">
        <f t="shared" si="9"/>
        <v>0</v>
      </c>
      <c r="BL93" s="21" t="s">
        <v>132</v>
      </c>
      <c r="BM93" s="21" t="s">
        <v>135</v>
      </c>
    </row>
    <row r="94" spans="2:65" s="1" customFormat="1" ht="28.8" customHeight="1">
      <c r="B94" s="38"/>
      <c r="C94" s="185" t="s">
        <v>132</v>
      </c>
      <c r="D94" s="185" t="s">
        <v>127</v>
      </c>
      <c r="E94" s="186" t="s">
        <v>139</v>
      </c>
      <c r="F94" s="187" t="s">
        <v>140</v>
      </c>
      <c r="G94" s="188" t="s">
        <v>141</v>
      </c>
      <c r="H94" s="189">
        <v>200</v>
      </c>
      <c r="I94" s="190"/>
      <c r="J94" s="191">
        <f t="shared" si="0"/>
        <v>0</v>
      </c>
      <c r="K94" s="187" t="s">
        <v>131</v>
      </c>
      <c r="L94" s="58"/>
      <c r="M94" s="192" t="s">
        <v>24</v>
      </c>
      <c r="N94" s="193" t="s">
        <v>44</v>
      </c>
      <c r="O94" s="39"/>
      <c r="P94" s="194">
        <f t="shared" si="1"/>
        <v>0</v>
      </c>
      <c r="Q94" s="194">
        <v>0</v>
      </c>
      <c r="R94" s="194">
        <f t="shared" si="2"/>
        <v>0</v>
      </c>
      <c r="S94" s="194">
        <v>0</v>
      </c>
      <c r="T94" s="195">
        <f t="shared" si="3"/>
        <v>0</v>
      </c>
      <c r="AR94" s="21" t="s">
        <v>132</v>
      </c>
      <c r="AT94" s="21" t="s">
        <v>127</v>
      </c>
      <c r="AU94" s="21" t="s">
        <v>84</v>
      </c>
      <c r="AY94" s="21" t="s">
        <v>125</v>
      </c>
      <c r="BE94" s="196">
        <f t="shared" si="4"/>
        <v>0</v>
      </c>
      <c r="BF94" s="196">
        <f t="shared" si="5"/>
        <v>0</v>
      </c>
      <c r="BG94" s="196">
        <f t="shared" si="6"/>
        <v>0</v>
      </c>
      <c r="BH94" s="196">
        <f t="shared" si="7"/>
        <v>0</v>
      </c>
      <c r="BI94" s="196">
        <f t="shared" si="8"/>
        <v>0</v>
      </c>
      <c r="BJ94" s="21" t="s">
        <v>25</v>
      </c>
      <c r="BK94" s="196">
        <f t="shared" si="9"/>
        <v>0</v>
      </c>
      <c r="BL94" s="21" t="s">
        <v>132</v>
      </c>
      <c r="BM94" s="21" t="s">
        <v>132</v>
      </c>
    </row>
    <row r="95" spans="2:65" s="1" customFormat="1" ht="28.8" customHeight="1">
      <c r="B95" s="38"/>
      <c r="C95" s="185" t="s">
        <v>142</v>
      </c>
      <c r="D95" s="185" t="s">
        <v>127</v>
      </c>
      <c r="E95" s="186" t="s">
        <v>143</v>
      </c>
      <c r="F95" s="187" t="s">
        <v>144</v>
      </c>
      <c r="G95" s="188" t="s">
        <v>145</v>
      </c>
      <c r="H95" s="189">
        <v>20</v>
      </c>
      <c r="I95" s="190"/>
      <c r="J95" s="191">
        <f t="shared" si="0"/>
        <v>0</v>
      </c>
      <c r="K95" s="187" t="s">
        <v>131</v>
      </c>
      <c r="L95" s="58"/>
      <c r="M95" s="192" t="s">
        <v>24</v>
      </c>
      <c r="N95" s="193" t="s">
        <v>44</v>
      </c>
      <c r="O95" s="39"/>
      <c r="P95" s="194">
        <f t="shared" si="1"/>
        <v>0</v>
      </c>
      <c r="Q95" s="194">
        <v>0</v>
      </c>
      <c r="R95" s="194">
        <f t="shared" si="2"/>
        <v>0</v>
      </c>
      <c r="S95" s="194">
        <v>0</v>
      </c>
      <c r="T95" s="195">
        <f t="shared" si="3"/>
        <v>0</v>
      </c>
      <c r="AR95" s="21" t="s">
        <v>132</v>
      </c>
      <c r="AT95" s="21" t="s">
        <v>127</v>
      </c>
      <c r="AU95" s="21" t="s">
        <v>84</v>
      </c>
      <c r="AY95" s="21" t="s">
        <v>125</v>
      </c>
      <c r="BE95" s="196">
        <f t="shared" si="4"/>
        <v>0</v>
      </c>
      <c r="BF95" s="196">
        <f t="shared" si="5"/>
        <v>0</v>
      </c>
      <c r="BG95" s="196">
        <f t="shared" si="6"/>
        <v>0</v>
      </c>
      <c r="BH95" s="196">
        <f t="shared" si="7"/>
        <v>0</v>
      </c>
      <c r="BI95" s="196">
        <f t="shared" si="8"/>
        <v>0</v>
      </c>
      <c r="BJ95" s="21" t="s">
        <v>25</v>
      </c>
      <c r="BK95" s="196">
        <f t="shared" si="9"/>
        <v>0</v>
      </c>
      <c r="BL95" s="21" t="s">
        <v>132</v>
      </c>
      <c r="BM95" s="21" t="s">
        <v>142</v>
      </c>
    </row>
    <row r="96" spans="2:65" s="1" customFormat="1" ht="63" customHeight="1">
      <c r="B96" s="38"/>
      <c r="C96" s="185" t="s">
        <v>146</v>
      </c>
      <c r="D96" s="185" t="s">
        <v>127</v>
      </c>
      <c r="E96" s="186" t="s">
        <v>147</v>
      </c>
      <c r="F96" s="187" t="s">
        <v>148</v>
      </c>
      <c r="G96" s="188" t="s">
        <v>138</v>
      </c>
      <c r="H96" s="189">
        <v>5</v>
      </c>
      <c r="I96" s="190"/>
      <c r="J96" s="191">
        <f t="shared" si="0"/>
        <v>0</v>
      </c>
      <c r="K96" s="187" t="s">
        <v>131</v>
      </c>
      <c r="L96" s="58"/>
      <c r="M96" s="192" t="s">
        <v>24</v>
      </c>
      <c r="N96" s="193" t="s">
        <v>44</v>
      </c>
      <c r="O96" s="39"/>
      <c r="P96" s="194">
        <f t="shared" si="1"/>
        <v>0</v>
      </c>
      <c r="Q96" s="194">
        <v>8.6800000000000002E-3</v>
      </c>
      <c r="R96" s="194">
        <f t="shared" si="2"/>
        <v>4.3400000000000001E-2</v>
      </c>
      <c r="S96" s="194">
        <v>0</v>
      </c>
      <c r="T96" s="195">
        <f t="shared" si="3"/>
        <v>0</v>
      </c>
      <c r="AR96" s="21" t="s">
        <v>132</v>
      </c>
      <c r="AT96" s="21" t="s">
        <v>127</v>
      </c>
      <c r="AU96" s="21" t="s">
        <v>84</v>
      </c>
      <c r="AY96" s="21" t="s">
        <v>125</v>
      </c>
      <c r="BE96" s="196">
        <f t="shared" si="4"/>
        <v>0</v>
      </c>
      <c r="BF96" s="196">
        <f t="shared" si="5"/>
        <v>0</v>
      </c>
      <c r="BG96" s="196">
        <f t="shared" si="6"/>
        <v>0</v>
      </c>
      <c r="BH96" s="196">
        <f t="shared" si="7"/>
        <v>0</v>
      </c>
      <c r="BI96" s="196">
        <f t="shared" si="8"/>
        <v>0</v>
      </c>
      <c r="BJ96" s="21" t="s">
        <v>25</v>
      </c>
      <c r="BK96" s="196">
        <f t="shared" si="9"/>
        <v>0</v>
      </c>
      <c r="BL96" s="21" t="s">
        <v>132</v>
      </c>
      <c r="BM96" s="21" t="s">
        <v>146</v>
      </c>
    </row>
    <row r="97" spans="2:65" s="1" customFormat="1" ht="63" customHeight="1">
      <c r="B97" s="38"/>
      <c r="C97" s="185" t="s">
        <v>149</v>
      </c>
      <c r="D97" s="185" t="s">
        <v>127</v>
      </c>
      <c r="E97" s="186" t="s">
        <v>150</v>
      </c>
      <c r="F97" s="187" t="s">
        <v>151</v>
      </c>
      <c r="G97" s="188" t="s">
        <v>138</v>
      </c>
      <c r="H97" s="189">
        <v>8</v>
      </c>
      <c r="I97" s="190"/>
      <c r="J97" s="191">
        <f t="shared" si="0"/>
        <v>0</v>
      </c>
      <c r="K97" s="187" t="s">
        <v>131</v>
      </c>
      <c r="L97" s="58"/>
      <c r="M97" s="192" t="s">
        <v>24</v>
      </c>
      <c r="N97" s="193" t="s">
        <v>44</v>
      </c>
      <c r="O97" s="39"/>
      <c r="P97" s="194">
        <f t="shared" si="1"/>
        <v>0</v>
      </c>
      <c r="Q97" s="194">
        <v>3.6900000000000002E-2</v>
      </c>
      <c r="R97" s="194">
        <f t="shared" si="2"/>
        <v>0.29520000000000002</v>
      </c>
      <c r="S97" s="194">
        <v>0</v>
      </c>
      <c r="T97" s="195">
        <f t="shared" si="3"/>
        <v>0</v>
      </c>
      <c r="AR97" s="21" t="s">
        <v>132</v>
      </c>
      <c r="AT97" s="21" t="s">
        <v>127</v>
      </c>
      <c r="AU97" s="21" t="s">
        <v>84</v>
      </c>
      <c r="AY97" s="21" t="s">
        <v>125</v>
      </c>
      <c r="BE97" s="196">
        <f t="shared" si="4"/>
        <v>0</v>
      </c>
      <c r="BF97" s="196">
        <f t="shared" si="5"/>
        <v>0</v>
      </c>
      <c r="BG97" s="196">
        <f t="shared" si="6"/>
        <v>0</v>
      </c>
      <c r="BH97" s="196">
        <f t="shared" si="7"/>
        <v>0</v>
      </c>
      <c r="BI97" s="196">
        <f t="shared" si="8"/>
        <v>0</v>
      </c>
      <c r="BJ97" s="21" t="s">
        <v>25</v>
      </c>
      <c r="BK97" s="196">
        <f t="shared" si="9"/>
        <v>0</v>
      </c>
      <c r="BL97" s="21" t="s">
        <v>132</v>
      </c>
      <c r="BM97" s="21" t="s">
        <v>149</v>
      </c>
    </row>
    <row r="98" spans="2:65" s="1" customFormat="1" ht="28.8" customHeight="1">
      <c r="B98" s="38"/>
      <c r="C98" s="185" t="s">
        <v>152</v>
      </c>
      <c r="D98" s="185" t="s">
        <v>127</v>
      </c>
      <c r="E98" s="186" t="s">
        <v>153</v>
      </c>
      <c r="F98" s="187" t="s">
        <v>154</v>
      </c>
      <c r="G98" s="188" t="s">
        <v>155</v>
      </c>
      <c r="H98" s="189">
        <v>15</v>
      </c>
      <c r="I98" s="190"/>
      <c r="J98" s="191">
        <f t="shared" si="0"/>
        <v>0</v>
      </c>
      <c r="K98" s="187" t="s">
        <v>131</v>
      </c>
      <c r="L98" s="58"/>
      <c r="M98" s="192" t="s">
        <v>24</v>
      </c>
      <c r="N98" s="193" t="s">
        <v>44</v>
      </c>
      <c r="O98" s="39"/>
      <c r="P98" s="194">
        <f t="shared" si="1"/>
        <v>0</v>
      </c>
      <c r="Q98" s="194">
        <v>0</v>
      </c>
      <c r="R98" s="194">
        <f t="shared" si="2"/>
        <v>0</v>
      </c>
      <c r="S98" s="194">
        <v>0</v>
      </c>
      <c r="T98" s="195">
        <f t="shared" si="3"/>
        <v>0</v>
      </c>
      <c r="AR98" s="21" t="s">
        <v>132</v>
      </c>
      <c r="AT98" s="21" t="s">
        <v>127</v>
      </c>
      <c r="AU98" s="21" t="s">
        <v>84</v>
      </c>
      <c r="AY98" s="21" t="s">
        <v>125</v>
      </c>
      <c r="BE98" s="196">
        <f t="shared" si="4"/>
        <v>0</v>
      </c>
      <c r="BF98" s="196">
        <f t="shared" si="5"/>
        <v>0</v>
      </c>
      <c r="BG98" s="196">
        <f t="shared" si="6"/>
        <v>0</v>
      </c>
      <c r="BH98" s="196">
        <f t="shared" si="7"/>
        <v>0</v>
      </c>
      <c r="BI98" s="196">
        <f t="shared" si="8"/>
        <v>0</v>
      </c>
      <c r="BJ98" s="21" t="s">
        <v>25</v>
      </c>
      <c r="BK98" s="196">
        <f t="shared" si="9"/>
        <v>0</v>
      </c>
      <c r="BL98" s="21" t="s">
        <v>132</v>
      </c>
      <c r="BM98" s="21" t="s">
        <v>152</v>
      </c>
    </row>
    <row r="99" spans="2:65" s="1" customFormat="1" ht="40.200000000000003" customHeight="1">
      <c r="B99" s="38"/>
      <c r="C99" s="185" t="s">
        <v>156</v>
      </c>
      <c r="D99" s="185" t="s">
        <v>127</v>
      </c>
      <c r="E99" s="186" t="s">
        <v>157</v>
      </c>
      <c r="F99" s="187" t="s">
        <v>158</v>
      </c>
      <c r="G99" s="188" t="s">
        <v>155</v>
      </c>
      <c r="H99" s="189">
        <v>91.8</v>
      </c>
      <c r="I99" s="190"/>
      <c r="J99" s="191">
        <f t="shared" si="0"/>
        <v>0</v>
      </c>
      <c r="K99" s="187" t="s">
        <v>131</v>
      </c>
      <c r="L99" s="58"/>
      <c r="M99" s="192" t="s">
        <v>24</v>
      </c>
      <c r="N99" s="193" t="s">
        <v>44</v>
      </c>
      <c r="O99" s="39"/>
      <c r="P99" s="194">
        <f t="shared" si="1"/>
        <v>0</v>
      </c>
      <c r="Q99" s="194">
        <v>0</v>
      </c>
      <c r="R99" s="194">
        <f t="shared" si="2"/>
        <v>0</v>
      </c>
      <c r="S99" s="194">
        <v>0</v>
      </c>
      <c r="T99" s="195">
        <f t="shared" si="3"/>
        <v>0</v>
      </c>
      <c r="AR99" s="21" t="s">
        <v>132</v>
      </c>
      <c r="AT99" s="21" t="s">
        <v>127</v>
      </c>
      <c r="AU99" s="21" t="s">
        <v>84</v>
      </c>
      <c r="AY99" s="21" t="s">
        <v>125</v>
      </c>
      <c r="BE99" s="196">
        <f t="shared" si="4"/>
        <v>0</v>
      </c>
      <c r="BF99" s="196">
        <f t="shared" si="5"/>
        <v>0</v>
      </c>
      <c r="BG99" s="196">
        <f t="shared" si="6"/>
        <v>0</v>
      </c>
      <c r="BH99" s="196">
        <f t="shared" si="7"/>
        <v>0</v>
      </c>
      <c r="BI99" s="196">
        <f t="shared" si="8"/>
        <v>0</v>
      </c>
      <c r="BJ99" s="21" t="s">
        <v>25</v>
      </c>
      <c r="BK99" s="196">
        <f t="shared" si="9"/>
        <v>0</v>
      </c>
      <c r="BL99" s="21" t="s">
        <v>132</v>
      </c>
      <c r="BM99" s="21" t="s">
        <v>156</v>
      </c>
    </row>
    <row r="100" spans="2:65" s="1" customFormat="1" ht="40.200000000000003" customHeight="1">
      <c r="B100" s="38"/>
      <c r="C100" s="185" t="s">
        <v>29</v>
      </c>
      <c r="D100" s="185" t="s">
        <v>127</v>
      </c>
      <c r="E100" s="186" t="s">
        <v>159</v>
      </c>
      <c r="F100" s="187" t="s">
        <v>160</v>
      </c>
      <c r="G100" s="188" t="s">
        <v>155</v>
      </c>
      <c r="H100" s="189">
        <v>16.5</v>
      </c>
      <c r="I100" s="190"/>
      <c r="J100" s="191">
        <f t="shared" si="0"/>
        <v>0</v>
      </c>
      <c r="K100" s="187" t="s">
        <v>131</v>
      </c>
      <c r="L100" s="58"/>
      <c r="M100" s="192" t="s">
        <v>24</v>
      </c>
      <c r="N100" s="193" t="s">
        <v>44</v>
      </c>
      <c r="O100" s="39"/>
      <c r="P100" s="194">
        <f t="shared" si="1"/>
        <v>0</v>
      </c>
      <c r="Q100" s="194">
        <v>0</v>
      </c>
      <c r="R100" s="194">
        <f t="shared" si="2"/>
        <v>0</v>
      </c>
      <c r="S100" s="194">
        <v>0</v>
      </c>
      <c r="T100" s="195">
        <f t="shared" si="3"/>
        <v>0</v>
      </c>
      <c r="AR100" s="21" t="s">
        <v>132</v>
      </c>
      <c r="AT100" s="21" t="s">
        <v>127</v>
      </c>
      <c r="AU100" s="21" t="s">
        <v>84</v>
      </c>
      <c r="AY100" s="21" t="s">
        <v>125</v>
      </c>
      <c r="BE100" s="196">
        <f t="shared" si="4"/>
        <v>0</v>
      </c>
      <c r="BF100" s="196">
        <f t="shared" si="5"/>
        <v>0</v>
      </c>
      <c r="BG100" s="196">
        <f t="shared" si="6"/>
        <v>0</v>
      </c>
      <c r="BH100" s="196">
        <f t="shared" si="7"/>
        <v>0</v>
      </c>
      <c r="BI100" s="196">
        <f t="shared" si="8"/>
        <v>0</v>
      </c>
      <c r="BJ100" s="21" t="s">
        <v>25</v>
      </c>
      <c r="BK100" s="196">
        <f t="shared" si="9"/>
        <v>0</v>
      </c>
      <c r="BL100" s="21" t="s">
        <v>132</v>
      </c>
      <c r="BM100" s="21" t="s">
        <v>29</v>
      </c>
    </row>
    <row r="101" spans="2:65" s="1" customFormat="1" ht="28.8" customHeight="1">
      <c r="B101" s="38"/>
      <c r="C101" s="185" t="s">
        <v>161</v>
      </c>
      <c r="D101" s="185" t="s">
        <v>127</v>
      </c>
      <c r="E101" s="186" t="s">
        <v>162</v>
      </c>
      <c r="F101" s="187" t="s">
        <v>163</v>
      </c>
      <c r="G101" s="188" t="s">
        <v>155</v>
      </c>
      <c r="H101" s="189">
        <v>39.78</v>
      </c>
      <c r="I101" s="190"/>
      <c r="J101" s="191">
        <f t="shared" si="0"/>
        <v>0</v>
      </c>
      <c r="K101" s="187" t="s">
        <v>131</v>
      </c>
      <c r="L101" s="58"/>
      <c r="M101" s="192" t="s">
        <v>24</v>
      </c>
      <c r="N101" s="193" t="s">
        <v>44</v>
      </c>
      <c r="O101" s="39"/>
      <c r="P101" s="194">
        <f t="shared" si="1"/>
        <v>0</v>
      </c>
      <c r="Q101" s="194">
        <v>0</v>
      </c>
      <c r="R101" s="194">
        <f t="shared" si="2"/>
        <v>0</v>
      </c>
      <c r="S101" s="194">
        <v>0</v>
      </c>
      <c r="T101" s="195">
        <f t="shared" si="3"/>
        <v>0</v>
      </c>
      <c r="AR101" s="21" t="s">
        <v>132</v>
      </c>
      <c r="AT101" s="21" t="s">
        <v>127</v>
      </c>
      <c r="AU101" s="21" t="s">
        <v>84</v>
      </c>
      <c r="AY101" s="21" t="s">
        <v>125</v>
      </c>
      <c r="BE101" s="196">
        <f t="shared" si="4"/>
        <v>0</v>
      </c>
      <c r="BF101" s="196">
        <f t="shared" si="5"/>
        <v>0</v>
      </c>
      <c r="BG101" s="196">
        <f t="shared" si="6"/>
        <v>0</v>
      </c>
      <c r="BH101" s="196">
        <f t="shared" si="7"/>
        <v>0</v>
      </c>
      <c r="BI101" s="196">
        <f t="shared" si="8"/>
        <v>0</v>
      </c>
      <c r="BJ101" s="21" t="s">
        <v>25</v>
      </c>
      <c r="BK101" s="196">
        <f t="shared" si="9"/>
        <v>0</v>
      </c>
      <c r="BL101" s="21" t="s">
        <v>132</v>
      </c>
      <c r="BM101" s="21" t="s">
        <v>161</v>
      </c>
    </row>
    <row r="102" spans="2:65" s="1" customFormat="1" ht="28.8" customHeight="1">
      <c r="B102" s="38"/>
      <c r="C102" s="185" t="s">
        <v>164</v>
      </c>
      <c r="D102" s="185" t="s">
        <v>127</v>
      </c>
      <c r="E102" s="186" t="s">
        <v>165</v>
      </c>
      <c r="F102" s="187" t="s">
        <v>166</v>
      </c>
      <c r="G102" s="188" t="s">
        <v>130</v>
      </c>
      <c r="H102" s="189">
        <v>112.2</v>
      </c>
      <c r="I102" s="190"/>
      <c r="J102" s="191">
        <f t="shared" si="0"/>
        <v>0</v>
      </c>
      <c r="K102" s="187" t="s">
        <v>131</v>
      </c>
      <c r="L102" s="58"/>
      <c r="M102" s="192" t="s">
        <v>24</v>
      </c>
      <c r="N102" s="193" t="s">
        <v>44</v>
      </c>
      <c r="O102" s="39"/>
      <c r="P102" s="194">
        <f t="shared" si="1"/>
        <v>0</v>
      </c>
      <c r="Q102" s="194">
        <v>6.9999999999999999E-4</v>
      </c>
      <c r="R102" s="194">
        <f t="shared" si="2"/>
        <v>7.8539999999999999E-2</v>
      </c>
      <c r="S102" s="194">
        <v>0</v>
      </c>
      <c r="T102" s="195">
        <f t="shared" si="3"/>
        <v>0</v>
      </c>
      <c r="AR102" s="21" t="s">
        <v>132</v>
      </c>
      <c r="AT102" s="21" t="s">
        <v>127</v>
      </c>
      <c r="AU102" s="21" t="s">
        <v>84</v>
      </c>
      <c r="AY102" s="21" t="s">
        <v>125</v>
      </c>
      <c r="BE102" s="196">
        <f t="shared" si="4"/>
        <v>0</v>
      </c>
      <c r="BF102" s="196">
        <f t="shared" si="5"/>
        <v>0</v>
      </c>
      <c r="BG102" s="196">
        <f t="shared" si="6"/>
        <v>0</v>
      </c>
      <c r="BH102" s="196">
        <f t="shared" si="7"/>
        <v>0</v>
      </c>
      <c r="BI102" s="196">
        <f t="shared" si="8"/>
        <v>0</v>
      </c>
      <c r="BJ102" s="21" t="s">
        <v>25</v>
      </c>
      <c r="BK102" s="196">
        <f t="shared" si="9"/>
        <v>0</v>
      </c>
      <c r="BL102" s="21" t="s">
        <v>132</v>
      </c>
      <c r="BM102" s="21" t="s">
        <v>164</v>
      </c>
    </row>
    <row r="103" spans="2:65" s="1" customFormat="1" ht="28.8" customHeight="1">
      <c r="B103" s="38"/>
      <c r="C103" s="185" t="s">
        <v>167</v>
      </c>
      <c r="D103" s="185" t="s">
        <v>127</v>
      </c>
      <c r="E103" s="186" t="s">
        <v>168</v>
      </c>
      <c r="F103" s="187" t="s">
        <v>169</v>
      </c>
      <c r="G103" s="188" t="s">
        <v>130</v>
      </c>
      <c r="H103" s="189">
        <v>112.2</v>
      </c>
      <c r="I103" s="190"/>
      <c r="J103" s="191">
        <f t="shared" si="0"/>
        <v>0</v>
      </c>
      <c r="K103" s="187" t="s">
        <v>131</v>
      </c>
      <c r="L103" s="58"/>
      <c r="M103" s="192" t="s">
        <v>24</v>
      </c>
      <c r="N103" s="193" t="s">
        <v>44</v>
      </c>
      <c r="O103" s="39"/>
      <c r="P103" s="194">
        <f t="shared" si="1"/>
        <v>0</v>
      </c>
      <c r="Q103" s="194">
        <v>0</v>
      </c>
      <c r="R103" s="194">
        <f t="shared" si="2"/>
        <v>0</v>
      </c>
      <c r="S103" s="194">
        <v>0</v>
      </c>
      <c r="T103" s="195">
        <f t="shared" si="3"/>
        <v>0</v>
      </c>
      <c r="AR103" s="21" t="s">
        <v>132</v>
      </c>
      <c r="AT103" s="21" t="s">
        <v>127</v>
      </c>
      <c r="AU103" s="21" t="s">
        <v>84</v>
      </c>
      <c r="AY103" s="21" t="s">
        <v>125</v>
      </c>
      <c r="BE103" s="196">
        <f t="shared" si="4"/>
        <v>0</v>
      </c>
      <c r="BF103" s="196">
        <f t="shared" si="5"/>
        <v>0</v>
      </c>
      <c r="BG103" s="196">
        <f t="shared" si="6"/>
        <v>0</v>
      </c>
      <c r="BH103" s="196">
        <f t="shared" si="7"/>
        <v>0</v>
      </c>
      <c r="BI103" s="196">
        <f t="shared" si="8"/>
        <v>0</v>
      </c>
      <c r="BJ103" s="21" t="s">
        <v>25</v>
      </c>
      <c r="BK103" s="196">
        <f t="shared" si="9"/>
        <v>0</v>
      </c>
      <c r="BL103" s="21" t="s">
        <v>132</v>
      </c>
      <c r="BM103" s="21" t="s">
        <v>167</v>
      </c>
    </row>
    <row r="104" spans="2:65" s="1" customFormat="1" ht="28.8" customHeight="1">
      <c r="B104" s="38"/>
      <c r="C104" s="185" t="s">
        <v>10</v>
      </c>
      <c r="D104" s="185" t="s">
        <v>127</v>
      </c>
      <c r="E104" s="186" t="s">
        <v>170</v>
      </c>
      <c r="F104" s="187" t="s">
        <v>171</v>
      </c>
      <c r="G104" s="188" t="s">
        <v>130</v>
      </c>
      <c r="H104" s="189">
        <v>112.2</v>
      </c>
      <c r="I104" s="190"/>
      <c r="J104" s="191">
        <f t="shared" si="0"/>
        <v>0</v>
      </c>
      <c r="K104" s="187" t="s">
        <v>131</v>
      </c>
      <c r="L104" s="58"/>
      <c r="M104" s="192" t="s">
        <v>24</v>
      </c>
      <c r="N104" s="193" t="s">
        <v>44</v>
      </c>
      <c r="O104" s="39"/>
      <c r="P104" s="194">
        <f t="shared" si="1"/>
        <v>0</v>
      </c>
      <c r="Q104" s="194">
        <v>7.9000000000000001E-4</v>
      </c>
      <c r="R104" s="194">
        <f t="shared" si="2"/>
        <v>8.8638000000000008E-2</v>
      </c>
      <c r="S104" s="194">
        <v>0</v>
      </c>
      <c r="T104" s="195">
        <f t="shared" si="3"/>
        <v>0</v>
      </c>
      <c r="AR104" s="21" t="s">
        <v>132</v>
      </c>
      <c r="AT104" s="21" t="s">
        <v>127</v>
      </c>
      <c r="AU104" s="21" t="s">
        <v>84</v>
      </c>
      <c r="AY104" s="21" t="s">
        <v>125</v>
      </c>
      <c r="BE104" s="196">
        <f t="shared" si="4"/>
        <v>0</v>
      </c>
      <c r="BF104" s="196">
        <f t="shared" si="5"/>
        <v>0</v>
      </c>
      <c r="BG104" s="196">
        <f t="shared" si="6"/>
        <v>0</v>
      </c>
      <c r="BH104" s="196">
        <f t="shared" si="7"/>
        <v>0</v>
      </c>
      <c r="BI104" s="196">
        <f t="shared" si="8"/>
        <v>0</v>
      </c>
      <c r="BJ104" s="21" t="s">
        <v>25</v>
      </c>
      <c r="BK104" s="196">
        <f t="shared" si="9"/>
        <v>0</v>
      </c>
      <c r="BL104" s="21" t="s">
        <v>132</v>
      </c>
      <c r="BM104" s="21" t="s">
        <v>10</v>
      </c>
    </row>
    <row r="105" spans="2:65" s="1" customFormat="1" ht="28.8" customHeight="1">
      <c r="B105" s="38"/>
      <c r="C105" s="185" t="s">
        <v>172</v>
      </c>
      <c r="D105" s="185" t="s">
        <v>127</v>
      </c>
      <c r="E105" s="186" t="s">
        <v>173</v>
      </c>
      <c r="F105" s="187" t="s">
        <v>174</v>
      </c>
      <c r="G105" s="188" t="s">
        <v>130</v>
      </c>
      <c r="H105" s="189">
        <v>112.2</v>
      </c>
      <c r="I105" s="190"/>
      <c r="J105" s="191">
        <f t="shared" si="0"/>
        <v>0</v>
      </c>
      <c r="K105" s="187" t="s">
        <v>131</v>
      </c>
      <c r="L105" s="58"/>
      <c r="M105" s="192" t="s">
        <v>24</v>
      </c>
      <c r="N105" s="193" t="s">
        <v>44</v>
      </c>
      <c r="O105" s="39"/>
      <c r="P105" s="194">
        <f t="shared" si="1"/>
        <v>0</v>
      </c>
      <c r="Q105" s="194">
        <v>0</v>
      </c>
      <c r="R105" s="194">
        <f t="shared" si="2"/>
        <v>0</v>
      </c>
      <c r="S105" s="194">
        <v>0</v>
      </c>
      <c r="T105" s="195">
        <f t="shared" si="3"/>
        <v>0</v>
      </c>
      <c r="AR105" s="21" t="s">
        <v>132</v>
      </c>
      <c r="AT105" s="21" t="s">
        <v>127</v>
      </c>
      <c r="AU105" s="21" t="s">
        <v>84</v>
      </c>
      <c r="AY105" s="21" t="s">
        <v>125</v>
      </c>
      <c r="BE105" s="196">
        <f t="shared" si="4"/>
        <v>0</v>
      </c>
      <c r="BF105" s="196">
        <f t="shared" si="5"/>
        <v>0</v>
      </c>
      <c r="BG105" s="196">
        <f t="shared" si="6"/>
        <v>0</v>
      </c>
      <c r="BH105" s="196">
        <f t="shared" si="7"/>
        <v>0</v>
      </c>
      <c r="BI105" s="196">
        <f t="shared" si="8"/>
        <v>0</v>
      </c>
      <c r="BJ105" s="21" t="s">
        <v>25</v>
      </c>
      <c r="BK105" s="196">
        <f t="shared" si="9"/>
        <v>0</v>
      </c>
      <c r="BL105" s="21" t="s">
        <v>132</v>
      </c>
      <c r="BM105" s="21" t="s">
        <v>172</v>
      </c>
    </row>
    <row r="106" spans="2:65" s="1" customFormat="1" ht="40.200000000000003" customHeight="1">
      <c r="B106" s="38"/>
      <c r="C106" s="185" t="s">
        <v>175</v>
      </c>
      <c r="D106" s="185" t="s">
        <v>127</v>
      </c>
      <c r="E106" s="186" t="s">
        <v>176</v>
      </c>
      <c r="F106" s="187" t="s">
        <v>177</v>
      </c>
      <c r="G106" s="188" t="s">
        <v>155</v>
      </c>
      <c r="H106" s="189">
        <v>147</v>
      </c>
      <c r="I106" s="190"/>
      <c r="J106" s="191">
        <f t="shared" si="0"/>
        <v>0</v>
      </c>
      <c r="K106" s="187" t="s">
        <v>131</v>
      </c>
      <c r="L106" s="58"/>
      <c r="M106" s="192" t="s">
        <v>24</v>
      </c>
      <c r="N106" s="193" t="s">
        <v>44</v>
      </c>
      <c r="O106" s="39"/>
      <c r="P106" s="194">
        <f t="shared" si="1"/>
        <v>0</v>
      </c>
      <c r="Q106" s="194">
        <v>0</v>
      </c>
      <c r="R106" s="194">
        <f t="shared" si="2"/>
        <v>0</v>
      </c>
      <c r="S106" s="194">
        <v>0</v>
      </c>
      <c r="T106" s="195">
        <f t="shared" si="3"/>
        <v>0</v>
      </c>
      <c r="AR106" s="21" t="s">
        <v>132</v>
      </c>
      <c r="AT106" s="21" t="s">
        <v>127</v>
      </c>
      <c r="AU106" s="21" t="s">
        <v>84</v>
      </c>
      <c r="AY106" s="21" t="s">
        <v>125</v>
      </c>
      <c r="BE106" s="196">
        <f t="shared" si="4"/>
        <v>0</v>
      </c>
      <c r="BF106" s="196">
        <f t="shared" si="5"/>
        <v>0</v>
      </c>
      <c r="BG106" s="196">
        <f t="shared" si="6"/>
        <v>0</v>
      </c>
      <c r="BH106" s="196">
        <f t="shared" si="7"/>
        <v>0</v>
      </c>
      <c r="BI106" s="196">
        <f t="shared" si="8"/>
        <v>0</v>
      </c>
      <c r="BJ106" s="21" t="s">
        <v>25</v>
      </c>
      <c r="BK106" s="196">
        <f t="shared" si="9"/>
        <v>0</v>
      </c>
      <c r="BL106" s="21" t="s">
        <v>132</v>
      </c>
      <c r="BM106" s="21" t="s">
        <v>175</v>
      </c>
    </row>
    <row r="107" spans="2:65" s="1" customFormat="1" ht="40.200000000000003" customHeight="1">
      <c r="B107" s="38"/>
      <c r="C107" s="185" t="s">
        <v>178</v>
      </c>
      <c r="D107" s="185" t="s">
        <v>127</v>
      </c>
      <c r="E107" s="186" t="s">
        <v>179</v>
      </c>
      <c r="F107" s="187" t="s">
        <v>180</v>
      </c>
      <c r="G107" s="188" t="s">
        <v>155</v>
      </c>
      <c r="H107" s="189">
        <v>147</v>
      </c>
      <c r="I107" s="190"/>
      <c r="J107" s="191">
        <f t="shared" si="0"/>
        <v>0</v>
      </c>
      <c r="K107" s="187" t="s">
        <v>131</v>
      </c>
      <c r="L107" s="58"/>
      <c r="M107" s="192" t="s">
        <v>24</v>
      </c>
      <c r="N107" s="193" t="s">
        <v>44</v>
      </c>
      <c r="O107" s="39"/>
      <c r="P107" s="194">
        <f t="shared" si="1"/>
        <v>0</v>
      </c>
      <c r="Q107" s="194">
        <v>0</v>
      </c>
      <c r="R107" s="194">
        <f t="shared" si="2"/>
        <v>0</v>
      </c>
      <c r="S107" s="194">
        <v>0</v>
      </c>
      <c r="T107" s="195">
        <f t="shared" si="3"/>
        <v>0</v>
      </c>
      <c r="AR107" s="21" t="s">
        <v>132</v>
      </c>
      <c r="AT107" s="21" t="s">
        <v>127</v>
      </c>
      <c r="AU107" s="21" t="s">
        <v>84</v>
      </c>
      <c r="AY107" s="21" t="s">
        <v>125</v>
      </c>
      <c r="BE107" s="196">
        <f t="shared" si="4"/>
        <v>0</v>
      </c>
      <c r="BF107" s="196">
        <f t="shared" si="5"/>
        <v>0</v>
      </c>
      <c r="BG107" s="196">
        <f t="shared" si="6"/>
        <v>0</v>
      </c>
      <c r="BH107" s="196">
        <f t="shared" si="7"/>
        <v>0</v>
      </c>
      <c r="BI107" s="196">
        <f t="shared" si="8"/>
        <v>0</v>
      </c>
      <c r="BJ107" s="21" t="s">
        <v>25</v>
      </c>
      <c r="BK107" s="196">
        <f t="shared" si="9"/>
        <v>0</v>
      </c>
      <c r="BL107" s="21" t="s">
        <v>132</v>
      </c>
      <c r="BM107" s="21" t="s">
        <v>178</v>
      </c>
    </row>
    <row r="108" spans="2:65" s="1" customFormat="1" ht="51.6" customHeight="1">
      <c r="B108" s="38"/>
      <c r="C108" s="185" t="s">
        <v>181</v>
      </c>
      <c r="D108" s="185" t="s">
        <v>127</v>
      </c>
      <c r="E108" s="186" t="s">
        <v>182</v>
      </c>
      <c r="F108" s="187" t="s">
        <v>183</v>
      </c>
      <c r="G108" s="188" t="s">
        <v>155</v>
      </c>
      <c r="H108" s="189">
        <v>2205</v>
      </c>
      <c r="I108" s="190"/>
      <c r="J108" s="191">
        <f t="shared" si="0"/>
        <v>0</v>
      </c>
      <c r="K108" s="187" t="s">
        <v>131</v>
      </c>
      <c r="L108" s="58"/>
      <c r="M108" s="192" t="s">
        <v>24</v>
      </c>
      <c r="N108" s="193" t="s">
        <v>44</v>
      </c>
      <c r="O108" s="39"/>
      <c r="P108" s="194">
        <f t="shared" si="1"/>
        <v>0</v>
      </c>
      <c r="Q108" s="194">
        <v>0</v>
      </c>
      <c r="R108" s="194">
        <f t="shared" si="2"/>
        <v>0</v>
      </c>
      <c r="S108" s="194">
        <v>0</v>
      </c>
      <c r="T108" s="195">
        <f t="shared" si="3"/>
        <v>0</v>
      </c>
      <c r="AR108" s="21" t="s">
        <v>132</v>
      </c>
      <c r="AT108" s="21" t="s">
        <v>127</v>
      </c>
      <c r="AU108" s="21" t="s">
        <v>84</v>
      </c>
      <c r="AY108" s="21" t="s">
        <v>125</v>
      </c>
      <c r="BE108" s="196">
        <f t="shared" si="4"/>
        <v>0</v>
      </c>
      <c r="BF108" s="196">
        <f t="shared" si="5"/>
        <v>0</v>
      </c>
      <c r="BG108" s="196">
        <f t="shared" si="6"/>
        <v>0</v>
      </c>
      <c r="BH108" s="196">
        <f t="shared" si="7"/>
        <v>0</v>
      </c>
      <c r="BI108" s="196">
        <f t="shared" si="8"/>
        <v>0</v>
      </c>
      <c r="BJ108" s="21" t="s">
        <v>25</v>
      </c>
      <c r="BK108" s="196">
        <f t="shared" si="9"/>
        <v>0</v>
      </c>
      <c r="BL108" s="21" t="s">
        <v>132</v>
      </c>
      <c r="BM108" s="21" t="s">
        <v>181</v>
      </c>
    </row>
    <row r="109" spans="2:65" s="1" customFormat="1" ht="28.8" customHeight="1">
      <c r="B109" s="38"/>
      <c r="C109" s="185" t="s">
        <v>184</v>
      </c>
      <c r="D109" s="185" t="s">
        <v>127</v>
      </c>
      <c r="E109" s="186" t="s">
        <v>185</v>
      </c>
      <c r="F109" s="187" t="s">
        <v>186</v>
      </c>
      <c r="G109" s="188" t="s">
        <v>155</v>
      </c>
      <c r="H109" s="189">
        <v>147</v>
      </c>
      <c r="I109" s="190"/>
      <c r="J109" s="191">
        <f t="shared" si="0"/>
        <v>0</v>
      </c>
      <c r="K109" s="187" t="s">
        <v>131</v>
      </c>
      <c r="L109" s="58"/>
      <c r="M109" s="192" t="s">
        <v>24</v>
      </c>
      <c r="N109" s="193" t="s">
        <v>44</v>
      </c>
      <c r="O109" s="39"/>
      <c r="P109" s="194">
        <f t="shared" si="1"/>
        <v>0</v>
      </c>
      <c r="Q109" s="194">
        <v>0</v>
      </c>
      <c r="R109" s="194">
        <f t="shared" si="2"/>
        <v>0</v>
      </c>
      <c r="S109" s="194">
        <v>0</v>
      </c>
      <c r="T109" s="195">
        <f t="shared" si="3"/>
        <v>0</v>
      </c>
      <c r="AR109" s="21" t="s">
        <v>132</v>
      </c>
      <c r="AT109" s="21" t="s">
        <v>127</v>
      </c>
      <c r="AU109" s="21" t="s">
        <v>84</v>
      </c>
      <c r="AY109" s="21" t="s">
        <v>125</v>
      </c>
      <c r="BE109" s="196">
        <f t="shared" si="4"/>
        <v>0</v>
      </c>
      <c r="BF109" s="196">
        <f t="shared" si="5"/>
        <v>0</v>
      </c>
      <c r="BG109" s="196">
        <f t="shared" si="6"/>
        <v>0</v>
      </c>
      <c r="BH109" s="196">
        <f t="shared" si="7"/>
        <v>0</v>
      </c>
      <c r="BI109" s="196">
        <f t="shared" si="8"/>
        <v>0</v>
      </c>
      <c r="BJ109" s="21" t="s">
        <v>25</v>
      </c>
      <c r="BK109" s="196">
        <f t="shared" si="9"/>
        <v>0</v>
      </c>
      <c r="BL109" s="21" t="s">
        <v>132</v>
      </c>
      <c r="BM109" s="21" t="s">
        <v>184</v>
      </c>
    </row>
    <row r="110" spans="2:65" s="1" customFormat="1" ht="20.399999999999999" customHeight="1">
      <c r="B110" s="38"/>
      <c r="C110" s="185" t="s">
        <v>9</v>
      </c>
      <c r="D110" s="185" t="s">
        <v>127</v>
      </c>
      <c r="E110" s="186" t="s">
        <v>187</v>
      </c>
      <c r="F110" s="187" t="s">
        <v>188</v>
      </c>
      <c r="G110" s="188" t="s">
        <v>189</v>
      </c>
      <c r="H110" s="189">
        <v>147</v>
      </c>
      <c r="I110" s="190"/>
      <c r="J110" s="191">
        <f t="shared" si="0"/>
        <v>0</v>
      </c>
      <c r="K110" s="187" t="s">
        <v>131</v>
      </c>
      <c r="L110" s="58"/>
      <c r="M110" s="192" t="s">
        <v>24</v>
      </c>
      <c r="N110" s="193" t="s">
        <v>44</v>
      </c>
      <c r="O110" s="39"/>
      <c r="P110" s="194">
        <f t="shared" si="1"/>
        <v>0</v>
      </c>
      <c r="Q110" s="194">
        <v>0</v>
      </c>
      <c r="R110" s="194">
        <f t="shared" si="2"/>
        <v>0</v>
      </c>
      <c r="S110" s="194">
        <v>0</v>
      </c>
      <c r="T110" s="195">
        <f t="shared" si="3"/>
        <v>0</v>
      </c>
      <c r="AR110" s="21" t="s">
        <v>132</v>
      </c>
      <c r="AT110" s="21" t="s">
        <v>127</v>
      </c>
      <c r="AU110" s="21" t="s">
        <v>84</v>
      </c>
      <c r="AY110" s="21" t="s">
        <v>125</v>
      </c>
      <c r="BE110" s="196">
        <f t="shared" si="4"/>
        <v>0</v>
      </c>
      <c r="BF110" s="196">
        <f t="shared" si="5"/>
        <v>0</v>
      </c>
      <c r="BG110" s="196">
        <f t="shared" si="6"/>
        <v>0</v>
      </c>
      <c r="BH110" s="196">
        <f t="shared" si="7"/>
        <v>0</v>
      </c>
      <c r="BI110" s="196">
        <f t="shared" si="8"/>
        <v>0</v>
      </c>
      <c r="BJ110" s="21" t="s">
        <v>25</v>
      </c>
      <c r="BK110" s="196">
        <f t="shared" si="9"/>
        <v>0</v>
      </c>
      <c r="BL110" s="21" t="s">
        <v>132</v>
      </c>
      <c r="BM110" s="21" t="s">
        <v>9</v>
      </c>
    </row>
    <row r="111" spans="2:65" s="1" customFormat="1" ht="40.200000000000003" customHeight="1">
      <c r="B111" s="38"/>
      <c r="C111" s="185" t="s">
        <v>190</v>
      </c>
      <c r="D111" s="185" t="s">
        <v>127</v>
      </c>
      <c r="E111" s="186" t="s">
        <v>191</v>
      </c>
      <c r="F111" s="187" t="s">
        <v>192</v>
      </c>
      <c r="G111" s="188" t="s">
        <v>155</v>
      </c>
      <c r="H111" s="189">
        <v>131</v>
      </c>
      <c r="I111" s="190"/>
      <c r="J111" s="191">
        <f t="shared" si="0"/>
        <v>0</v>
      </c>
      <c r="K111" s="187" t="s">
        <v>131</v>
      </c>
      <c r="L111" s="58"/>
      <c r="M111" s="192" t="s">
        <v>24</v>
      </c>
      <c r="N111" s="193" t="s">
        <v>44</v>
      </c>
      <c r="O111" s="39"/>
      <c r="P111" s="194">
        <f t="shared" si="1"/>
        <v>0</v>
      </c>
      <c r="Q111" s="194">
        <v>0</v>
      </c>
      <c r="R111" s="194">
        <f t="shared" si="2"/>
        <v>0</v>
      </c>
      <c r="S111" s="194">
        <v>0</v>
      </c>
      <c r="T111" s="195">
        <f t="shared" si="3"/>
        <v>0</v>
      </c>
      <c r="AR111" s="21" t="s">
        <v>132</v>
      </c>
      <c r="AT111" s="21" t="s">
        <v>127</v>
      </c>
      <c r="AU111" s="21" t="s">
        <v>84</v>
      </c>
      <c r="AY111" s="21" t="s">
        <v>125</v>
      </c>
      <c r="BE111" s="196">
        <f t="shared" si="4"/>
        <v>0</v>
      </c>
      <c r="BF111" s="196">
        <f t="shared" si="5"/>
        <v>0</v>
      </c>
      <c r="BG111" s="196">
        <f t="shared" si="6"/>
        <v>0</v>
      </c>
      <c r="BH111" s="196">
        <f t="shared" si="7"/>
        <v>0</v>
      </c>
      <c r="BI111" s="196">
        <f t="shared" si="8"/>
        <v>0</v>
      </c>
      <c r="BJ111" s="21" t="s">
        <v>25</v>
      </c>
      <c r="BK111" s="196">
        <f t="shared" si="9"/>
        <v>0</v>
      </c>
      <c r="BL111" s="21" t="s">
        <v>132</v>
      </c>
      <c r="BM111" s="21" t="s">
        <v>190</v>
      </c>
    </row>
    <row r="112" spans="2:65" s="1" customFormat="1" ht="20.399999999999999" customHeight="1">
      <c r="B112" s="38"/>
      <c r="C112" s="197" t="s">
        <v>193</v>
      </c>
      <c r="D112" s="197" t="s">
        <v>194</v>
      </c>
      <c r="E112" s="198" t="s">
        <v>195</v>
      </c>
      <c r="F112" s="199" t="s">
        <v>196</v>
      </c>
      <c r="G112" s="200" t="s">
        <v>189</v>
      </c>
      <c r="H112" s="201">
        <v>235.8</v>
      </c>
      <c r="I112" s="202"/>
      <c r="J112" s="203">
        <f t="shared" si="0"/>
        <v>0</v>
      </c>
      <c r="K112" s="199" t="s">
        <v>24</v>
      </c>
      <c r="L112" s="204"/>
      <c r="M112" s="205" t="s">
        <v>24</v>
      </c>
      <c r="N112" s="206" t="s">
        <v>44</v>
      </c>
      <c r="O112" s="39"/>
      <c r="P112" s="194">
        <f t="shared" si="1"/>
        <v>0</v>
      </c>
      <c r="Q112" s="194">
        <v>1</v>
      </c>
      <c r="R112" s="194">
        <f t="shared" si="2"/>
        <v>235.8</v>
      </c>
      <c r="S112" s="194">
        <v>0</v>
      </c>
      <c r="T112" s="195">
        <f t="shared" si="3"/>
        <v>0</v>
      </c>
      <c r="AR112" s="21" t="s">
        <v>152</v>
      </c>
      <c r="AT112" s="21" t="s">
        <v>194</v>
      </c>
      <c r="AU112" s="21" t="s">
        <v>84</v>
      </c>
      <c r="AY112" s="21" t="s">
        <v>125</v>
      </c>
      <c r="BE112" s="196">
        <f t="shared" si="4"/>
        <v>0</v>
      </c>
      <c r="BF112" s="196">
        <f t="shared" si="5"/>
        <v>0</v>
      </c>
      <c r="BG112" s="196">
        <f t="shared" si="6"/>
        <v>0</v>
      </c>
      <c r="BH112" s="196">
        <f t="shared" si="7"/>
        <v>0</v>
      </c>
      <c r="BI112" s="196">
        <f t="shared" si="8"/>
        <v>0</v>
      </c>
      <c r="BJ112" s="21" t="s">
        <v>25</v>
      </c>
      <c r="BK112" s="196">
        <f t="shared" si="9"/>
        <v>0</v>
      </c>
      <c r="BL112" s="21" t="s">
        <v>132</v>
      </c>
      <c r="BM112" s="21" t="s">
        <v>193</v>
      </c>
    </row>
    <row r="113" spans="2:65" s="1" customFormat="1" ht="28.8" customHeight="1">
      <c r="B113" s="38"/>
      <c r="C113" s="185" t="s">
        <v>197</v>
      </c>
      <c r="D113" s="185" t="s">
        <v>127</v>
      </c>
      <c r="E113" s="186" t="s">
        <v>198</v>
      </c>
      <c r="F113" s="187" t="s">
        <v>199</v>
      </c>
      <c r="G113" s="188" t="s">
        <v>130</v>
      </c>
      <c r="H113" s="189">
        <v>30</v>
      </c>
      <c r="I113" s="190"/>
      <c r="J113" s="191">
        <f t="shared" si="0"/>
        <v>0</v>
      </c>
      <c r="K113" s="187" t="s">
        <v>131</v>
      </c>
      <c r="L113" s="58"/>
      <c r="M113" s="192" t="s">
        <v>24</v>
      </c>
      <c r="N113" s="193" t="s">
        <v>44</v>
      </c>
      <c r="O113" s="39"/>
      <c r="P113" s="194">
        <f t="shared" si="1"/>
        <v>0</v>
      </c>
      <c r="Q113" s="194">
        <v>0</v>
      </c>
      <c r="R113" s="194">
        <f t="shared" si="2"/>
        <v>0</v>
      </c>
      <c r="S113" s="194">
        <v>0</v>
      </c>
      <c r="T113" s="195">
        <f t="shared" si="3"/>
        <v>0</v>
      </c>
      <c r="AR113" s="21" t="s">
        <v>132</v>
      </c>
      <c r="AT113" s="21" t="s">
        <v>127</v>
      </c>
      <c r="AU113" s="21" t="s">
        <v>84</v>
      </c>
      <c r="AY113" s="21" t="s">
        <v>125</v>
      </c>
      <c r="BE113" s="196">
        <f t="shared" si="4"/>
        <v>0</v>
      </c>
      <c r="BF113" s="196">
        <f t="shared" si="5"/>
        <v>0</v>
      </c>
      <c r="BG113" s="196">
        <f t="shared" si="6"/>
        <v>0</v>
      </c>
      <c r="BH113" s="196">
        <f t="shared" si="7"/>
        <v>0</v>
      </c>
      <c r="BI113" s="196">
        <f t="shared" si="8"/>
        <v>0</v>
      </c>
      <c r="BJ113" s="21" t="s">
        <v>25</v>
      </c>
      <c r="BK113" s="196">
        <f t="shared" si="9"/>
        <v>0</v>
      </c>
      <c r="BL113" s="21" t="s">
        <v>132</v>
      </c>
      <c r="BM113" s="21" t="s">
        <v>197</v>
      </c>
    </row>
    <row r="114" spans="2:65" s="1" customFormat="1" ht="28.8" customHeight="1">
      <c r="B114" s="38"/>
      <c r="C114" s="185" t="s">
        <v>200</v>
      </c>
      <c r="D114" s="185" t="s">
        <v>127</v>
      </c>
      <c r="E114" s="186" t="s">
        <v>201</v>
      </c>
      <c r="F114" s="187" t="s">
        <v>202</v>
      </c>
      <c r="G114" s="188" t="s">
        <v>130</v>
      </c>
      <c r="H114" s="189">
        <v>30</v>
      </c>
      <c r="I114" s="190"/>
      <c r="J114" s="191">
        <f t="shared" si="0"/>
        <v>0</v>
      </c>
      <c r="K114" s="187" t="s">
        <v>131</v>
      </c>
      <c r="L114" s="58"/>
      <c r="M114" s="192" t="s">
        <v>24</v>
      </c>
      <c r="N114" s="193" t="s">
        <v>44</v>
      </c>
      <c r="O114" s="39"/>
      <c r="P114" s="194">
        <f t="shared" si="1"/>
        <v>0</v>
      </c>
      <c r="Q114" s="194">
        <v>0</v>
      </c>
      <c r="R114" s="194">
        <f t="shared" si="2"/>
        <v>0</v>
      </c>
      <c r="S114" s="194">
        <v>0</v>
      </c>
      <c r="T114" s="195">
        <f t="shared" si="3"/>
        <v>0</v>
      </c>
      <c r="AR114" s="21" t="s">
        <v>132</v>
      </c>
      <c r="AT114" s="21" t="s">
        <v>127</v>
      </c>
      <c r="AU114" s="21" t="s">
        <v>84</v>
      </c>
      <c r="AY114" s="21" t="s">
        <v>125</v>
      </c>
      <c r="BE114" s="196">
        <f t="shared" si="4"/>
        <v>0</v>
      </c>
      <c r="BF114" s="196">
        <f t="shared" si="5"/>
        <v>0</v>
      </c>
      <c r="BG114" s="196">
        <f t="shared" si="6"/>
        <v>0</v>
      </c>
      <c r="BH114" s="196">
        <f t="shared" si="7"/>
        <v>0</v>
      </c>
      <c r="BI114" s="196">
        <f t="shared" si="8"/>
        <v>0</v>
      </c>
      <c r="BJ114" s="21" t="s">
        <v>25</v>
      </c>
      <c r="BK114" s="196">
        <f t="shared" si="9"/>
        <v>0</v>
      </c>
      <c r="BL114" s="21" t="s">
        <v>132</v>
      </c>
      <c r="BM114" s="21" t="s">
        <v>203</v>
      </c>
    </row>
    <row r="115" spans="2:65" s="1" customFormat="1" ht="180">
      <c r="B115" s="38"/>
      <c r="C115" s="60"/>
      <c r="D115" s="207" t="s">
        <v>204</v>
      </c>
      <c r="E115" s="60"/>
      <c r="F115" s="208" t="s">
        <v>205</v>
      </c>
      <c r="G115" s="60"/>
      <c r="H115" s="60"/>
      <c r="I115" s="155"/>
      <c r="J115" s="60"/>
      <c r="K115" s="60"/>
      <c r="L115" s="58"/>
      <c r="M115" s="209"/>
      <c r="N115" s="39"/>
      <c r="O115" s="39"/>
      <c r="P115" s="39"/>
      <c r="Q115" s="39"/>
      <c r="R115" s="39"/>
      <c r="S115" s="39"/>
      <c r="T115" s="75"/>
      <c r="AT115" s="21" t="s">
        <v>204</v>
      </c>
      <c r="AU115" s="21" t="s">
        <v>84</v>
      </c>
    </row>
    <row r="116" spans="2:65" s="11" customFormat="1" ht="12">
      <c r="B116" s="210"/>
      <c r="C116" s="211"/>
      <c r="D116" s="207" t="s">
        <v>206</v>
      </c>
      <c r="E116" s="212" t="s">
        <v>24</v>
      </c>
      <c r="F116" s="213" t="s">
        <v>207</v>
      </c>
      <c r="G116" s="211"/>
      <c r="H116" s="214">
        <v>30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206</v>
      </c>
      <c r="AU116" s="220" t="s">
        <v>84</v>
      </c>
      <c r="AV116" s="11" t="s">
        <v>84</v>
      </c>
      <c r="AW116" s="11" t="s">
        <v>37</v>
      </c>
      <c r="AX116" s="11" t="s">
        <v>25</v>
      </c>
      <c r="AY116" s="220" t="s">
        <v>125</v>
      </c>
    </row>
    <row r="117" spans="2:65" s="10" customFormat="1" ht="29.85" customHeight="1">
      <c r="B117" s="168"/>
      <c r="C117" s="169"/>
      <c r="D117" s="182" t="s">
        <v>72</v>
      </c>
      <c r="E117" s="183" t="s">
        <v>84</v>
      </c>
      <c r="F117" s="183" t="s">
        <v>208</v>
      </c>
      <c r="G117" s="169"/>
      <c r="H117" s="169"/>
      <c r="I117" s="172"/>
      <c r="J117" s="184">
        <f>BK117</f>
        <v>0</v>
      </c>
      <c r="K117" s="169"/>
      <c r="L117" s="174"/>
      <c r="M117" s="175"/>
      <c r="N117" s="176"/>
      <c r="O117" s="176"/>
      <c r="P117" s="177">
        <f>SUM(P118:P129)</f>
        <v>0</v>
      </c>
      <c r="Q117" s="176"/>
      <c r="R117" s="177">
        <f>SUM(R118:R129)</f>
        <v>169.76357100000001</v>
      </c>
      <c r="S117" s="176"/>
      <c r="T117" s="178">
        <f>SUM(T118:T129)</f>
        <v>0</v>
      </c>
      <c r="AR117" s="179" t="s">
        <v>25</v>
      </c>
      <c r="AT117" s="180" t="s">
        <v>72</v>
      </c>
      <c r="AU117" s="180" t="s">
        <v>25</v>
      </c>
      <c r="AY117" s="179" t="s">
        <v>125</v>
      </c>
      <c r="BK117" s="181">
        <f>SUM(BK118:BK129)</f>
        <v>0</v>
      </c>
    </row>
    <row r="118" spans="2:65" s="1" customFormat="1" ht="20.399999999999999" customHeight="1">
      <c r="B118" s="38"/>
      <c r="C118" s="185" t="s">
        <v>209</v>
      </c>
      <c r="D118" s="185" t="s">
        <v>127</v>
      </c>
      <c r="E118" s="186" t="s">
        <v>210</v>
      </c>
      <c r="F118" s="187" t="s">
        <v>211</v>
      </c>
      <c r="G118" s="188" t="s">
        <v>155</v>
      </c>
      <c r="H118" s="189">
        <v>12.6</v>
      </c>
      <c r="I118" s="190"/>
      <c r="J118" s="191">
        <f t="shared" ref="J118:J129" si="10">ROUND(I118*H118,2)</f>
        <v>0</v>
      </c>
      <c r="K118" s="187" t="s">
        <v>131</v>
      </c>
      <c r="L118" s="58"/>
      <c r="M118" s="192" t="s">
        <v>24</v>
      </c>
      <c r="N118" s="193" t="s">
        <v>44</v>
      </c>
      <c r="O118" s="39"/>
      <c r="P118" s="194">
        <f t="shared" ref="P118:P129" si="11">O118*H118</f>
        <v>0</v>
      </c>
      <c r="Q118" s="194">
        <v>1.92198</v>
      </c>
      <c r="R118" s="194">
        <f t="shared" ref="R118:R129" si="12">Q118*H118</f>
        <v>24.216947999999999</v>
      </c>
      <c r="S118" s="194">
        <v>0</v>
      </c>
      <c r="T118" s="195">
        <f t="shared" ref="T118:T129" si="13">S118*H118</f>
        <v>0</v>
      </c>
      <c r="AR118" s="21" t="s">
        <v>132</v>
      </c>
      <c r="AT118" s="21" t="s">
        <v>127</v>
      </c>
      <c r="AU118" s="21" t="s">
        <v>84</v>
      </c>
      <c r="AY118" s="21" t="s">
        <v>125</v>
      </c>
      <c r="BE118" s="196">
        <f t="shared" ref="BE118:BE129" si="14">IF(N118="základní",J118,0)</f>
        <v>0</v>
      </c>
      <c r="BF118" s="196">
        <f t="shared" ref="BF118:BF129" si="15">IF(N118="snížená",J118,0)</f>
        <v>0</v>
      </c>
      <c r="BG118" s="196">
        <f t="shared" ref="BG118:BG129" si="16">IF(N118="zákl. přenesená",J118,0)</f>
        <v>0</v>
      </c>
      <c r="BH118" s="196">
        <f t="shared" ref="BH118:BH129" si="17">IF(N118="sníž. přenesená",J118,0)</f>
        <v>0</v>
      </c>
      <c r="BI118" s="196">
        <f t="shared" ref="BI118:BI129" si="18">IF(N118="nulová",J118,0)</f>
        <v>0</v>
      </c>
      <c r="BJ118" s="21" t="s">
        <v>25</v>
      </c>
      <c r="BK118" s="196">
        <f t="shared" ref="BK118:BK129" si="19">ROUND(I118*H118,2)</f>
        <v>0</v>
      </c>
      <c r="BL118" s="21" t="s">
        <v>132</v>
      </c>
      <c r="BM118" s="21" t="s">
        <v>209</v>
      </c>
    </row>
    <row r="119" spans="2:65" s="1" customFormat="1" ht="28.8" customHeight="1">
      <c r="B119" s="38"/>
      <c r="C119" s="185" t="s">
        <v>212</v>
      </c>
      <c r="D119" s="185" t="s">
        <v>127</v>
      </c>
      <c r="E119" s="186" t="s">
        <v>213</v>
      </c>
      <c r="F119" s="187" t="s">
        <v>214</v>
      </c>
      <c r="G119" s="188" t="s">
        <v>138</v>
      </c>
      <c r="H119" s="189">
        <v>42</v>
      </c>
      <c r="I119" s="190"/>
      <c r="J119" s="191">
        <f t="shared" si="10"/>
        <v>0</v>
      </c>
      <c r="K119" s="187" t="s">
        <v>131</v>
      </c>
      <c r="L119" s="58"/>
      <c r="M119" s="192" t="s">
        <v>24</v>
      </c>
      <c r="N119" s="193" t="s">
        <v>44</v>
      </c>
      <c r="O119" s="39"/>
      <c r="P119" s="194">
        <f t="shared" si="11"/>
        <v>0</v>
      </c>
      <c r="Q119" s="194">
        <v>4.8000000000000001E-4</v>
      </c>
      <c r="R119" s="194">
        <f t="shared" si="12"/>
        <v>2.0160000000000001E-2</v>
      </c>
      <c r="S119" s="194">
        <v>0</v>
      </c>
      <c r="T119" s="195">
        <f t="shared" si="13"/>
        <v>0</v>
      </c>
      <c r="AR119" s="21" t="s">
        <v>132</v>
      </c>
      <c r="AT119" s="21" t="s">
        <v>127</v>
      </c>
      <c r="AU119" s="21" t="s">
        <v>84</v>
      </c>
      <c r="AY119" s="21" t="s">
        <v>125</v>
      </c>
      <c r="BE119" s="196">
        <f t="shared" si="14"/>
        <v>0</v>
      </c>
      <c r="BF119" s="196">
        <f t="shared" si="15"/>
        <v>0</v>
      </c>
      <c r="BG119" s="196">
        <f t="shared" si="16"/>
        <v>0</v>
      </c>
      <c r="BH119" s="196">
        <f t="shared" si="17"/>
        <v>0</v>
      </c>
      <c r="BI119" s="196">
        <f t="shared" si="18"/>
        <v>0</v>
      </c>
      <c r="BJ119" s="21" t="s">
        <v>25</v>
      </c>
      <c r="BK119" s="196">
        <f t="shared" si="19"/>
        <v>0</v>
      </c>
      <c r="BL119" s="21" t="s">
        <v>132</v>
      </c>
      <c r="BM119" s="21" t="s">
        <v>212</v>
      </c>
    </row>
    <row r="120" spans="2:65" s="1" customFormat="1" ht="20.399999999999999" customHeight="1">
      <c r="B120" s="38"/>
      <c r="C120" s="185" t="s">
        <v>215</v>
      </c>
      <c r="D120" s="185" t="s">
        <v>127</v>
      </c>
      <c r="E120" s="186" t="s">
        <v>216</v>
      </c>
      <c r="F120" s="187" t="s">
        <v>217</v>
      </c>
      <c r="G120" s="188" t="s">
        <v>155</v>
      </c>
      <c r="H120" s="189">
        <v>11.22</v>
      </c>
      <c r="I120" s="190"/>
      <c r="J120" s="191">
        <f t="shared" si="10"/>
        <v>0</v>
      </c>
      <c r="K120" s="187" t="s">
        <v>131</v>
      </c>
      <c r="L120" s="58"/>
      <c r="M120" s="192" t="s">
        <v>24</v>
      </c>
      <c r="N120" s="193" t="s">
        <v>44</v>
      </c>
      <c r="O120" s="39"/>
      <c r="P120" s="194">
        <f t="shared" si="11"/>
        <v>0</v>
      </c>
      <c r="Q120" s="194">
        <v>2.16</v>
      </c>
      <c r="R120" s="194">
        <f t="shared" si="12"/>
        <v>24.235200000000003</v>
      </c>
      <c r="S120" s="194">
        <v>0</v>
      </c>
      <c r="T120" s="195">
        <f t="shared" si="13"/>
        <v>0</v>
      </c>
      <c r="AR120" s="21" t="s">
        <v>132</v>
      </c>
      <c r="AT120" s="21" t="s">
        <v>127</v>
      </c>
      <c r="AU120" s="21" t="s">
        <v>84</v>
      </c>
      <c r="AY120" s="21" t="s">
        <v>125</v>
      </c>
      <c r="BE120" s="196">
        <f t="shared" si="14"/>
        <v>0</v>
      </c>
      <c r="BF120" s="196">
        <f t="shared" si="15"/>
        <v>0</v>
      </c>
      <c r="BG120" s="196">
        <f t="shared" si="16"/>
        <v>0</v>
      </c>
      <c r="BH120" s="196">
        <f t="shared" si="17"/>
        <v>0</v>
      </c>
      <c r="BI120" s="196">
        <f t="shared" si="18"/>
        <v>0</v>
      </c>
      <c r="BJ120" s="21" t="s">
        <v>25</v>
      </c>
      <c r="BK120" s="196">
        <f t="shared" si="19"/>
        <v>0</v>
      </c>
      <c r="BL120" s="21" t="s">
        <v>132</v>
      </c>
      <c r="BM120" s="21" t="s">
        <v>215</v>
      </c>
    </row>
    <row r="121" spans="2:65" s="1" customFormat="1" ht="28.8" customHeight="1">
      <c r="B121" s="38"/>
      <c r="C121" s="185" t="s">
        <v>218</v>
      </c>
      <c r="D121" s="185" t="s">
        <v>127</v>
      </c>
      <c r="E121" s="186" t="s">
        <v>219</v>
      </c>
      <c r="F121" s="187" t="s">
        <v>220</v>
      </c>
      <c r="G121" s="188" t="s">
        <v>130</v>
      </c>
      <c r="H121" s="189">
        <v>30</v>
      </c>
      <c r="I121" s="190"/>
      <c r="J121" s="191">
        <f t="shared" si="10"/>
        <v>0</v>
      </c>
      <c r="K121" s="187" t="s">
        <v>131</v>
      </c>
      <c r="L121" s="58"/>
      <c r="M121" s="192" t="s">
        <v>24</v>
      </c>
      <c r="N121" s="193" t="s">
        <v>44</v>
      </c>
      <c r="O121" s="39"/>
      <c r="P121" s="194">
        <f t="shared" si="11"/>
        <v>0</v>
      </c>
      <c r="Q121" s="194">
        <v>2.0000000000000001E-4</v>
      </c>
      <c r="R121" s="194">
        <f t="shared" si="12"/>
        <v>6.0000000000000001E-3</v>
      </c>
      <c r="S121" s="194">
        <v>0</v>
      </c>
      <c r="T121" s="195">
        <f t="shared" si="13"/>
        <v>0</v>
      </c>
      <c r="AR121" s="21" t="s">
        <v>132</v>
      </c>
      <c r="AT121" s="21" t="s">
        <v>127</v>
      </c>
      <c r="AU121" s="21" t="s">
        <v>84</v>
      </c>
      <c r="AY121" s="21" t="s">
        <v>125</v>
      </c>
      <c r="BE121" s="196">
        <f t="shared" si="14"/>
        <v>0</v>
      </c>
      <c r="BF121" s="196">
        <f t="shared" si="15"/>
        <v>0</v>
      </c>
      <c r="BG121" s="196">
        <f t="shared" si="16"/>
        <v>0</v>
      </c>
      <c r="BH121" s="196">
        <f t="shared" si="17"/>
        <v>0</v>
      </c>
      <c r="BI121" s="196">
        <f t="shared" si="18"/>
        <v>0</v>
      </c>
      <c r="BJ121" s="21" t="s">
        <v>25</v>
      </c>
      <c r="BK121" s="196">
        <f t="shared" si="19"/>
        <v>0</v>
      </c>
      <c r="BL121" s="21" t="s">
        <v>132</v>
      </c>
      <c r="BM121" s="21" t="s">
        <v>218</v>
      </c>
    </row>
    <row r="122" spans="2:65" s="1" customFormat="1" ht="20.399999999999999" customHeight="1">
      <c r="B122" s="38"/>
      <c r="C122" s="197" t="s">
        <v>221</v>
      </c>
      <c r="D122" s="197" t="s">
        <v>194</v>
      </c>
      <c r="E122" s="198" t="s">
        <v>222</v>
      </c>
      <c r="F122" s="199" t="s">
        <v>223</v>
      </c>
      <c r="G122" s="200" t="s">
        <v>155</v>
      </c>
      <c r="H122" s="201">
        <v>6</v>
      </c>
      <c r="I122" s="202"/>
      <c r="J122" s="203">
        <f t="shared" si="10"/>
        <v>0</v>
      </c>
      <c r="K122" s="199" t="s">
        <v>131</v>
      </c>
      <c r="L122" s="204"/>
      <c r="M122" s="205" t="s">
        <v>24</v>
      </c>
      <c r="N122" s="206" t="s">
        <v>44</v>
      </c>
      <c r="O122" s="39"/>
      <c r="P122" s="194">
        <f t="shared" si="11"/>
        <v>0</v>
      </c>
      <c r="Q122" s="194">
        <v>2.4289999999999998</v>
      </c>
      <c r="R122" s="194">
        <f t="shared" si="12"/>
        <v>14.573999999999998</v>
      </c>
      <c r="S122" s="194">
        <v>0</v>
      </c>
      <c r="T122" s="195">
        <f t="shared" si="13"/>
        <v>0</v>
      </c>
      <c r="AR122" s="21" t="s">
        <v>152</v>
      </c>
      <c r="AT122" s="21" t="s">
        <v>194</v>
      </c>
      <c r="AU122" s="21" t="s">
        <v>84</v>
      </c>
      <c r="AY122" s="21" t="s">
        <v>125</v>
      </c>
      <c r="BE122" s="196">
        <f t="shared" si="14"/>
        <v>0</v>
      </c>
      <c r="BF122" s="196">
        <f t="shared" si="15"/>
        <v>0</v>
      </c>
      <c r="BG122" s="196">
        <f t="shared" si="16"/>
        <v>0</v>
      </c>
      <c r="BH122" s="196">
        <f t="shared" si="17"/>
        <v>0</v>
      </c>
      <c r="BI122" s="196">
        <f t="shared" si="18"/>
        <v>0</v>
      </c>
      <c r="BJ122" s="21" t="s">
        <v>25</v>
      </c>
      <c r="BK122" s="196">
        <f t="shared" si="19"/>
        <v>0</v>
      </c>
      <c r="BL122" s="21" t="s">
        <v>132</v>
      </c>
      <c r="BM122" s="21" t="s">
        <v>221</v>
      </c>
    </row>
    <row r="123" spans="2:65" s="1" customFormat="1" ht="28.8" customHeight="1">
      <c r="B123" s="38"/>
      <c r="C123" s="185" t="s">
        <v>207</v>
      </c>
      <c r="D123" s="185" t="s">
        <v>127</v>
      </c>
      <c r="E123" s="186" t="s">
        <v>224</v>
      </c>
      <c r="F123" s="187" t="s">
        <v>225</v>
      </c>
      <c r="G123" s="188" t="s">
        <v>189</v>
      </c>
      <c r="H123" s="189">
        <v>0.36</v>
      </c>
      <c r="I123" s="190"/>
      <c r="J123" s="191">
        <f t="shared" si="10"/>
        <v>0</v>
      </c>
      <c r="K123" s="187" t="s">
        <v>131</v>
      </c>
      <c r="L123" s="58"/>
      <c r="M123" s="192" t="s">
        <v>24</v>
      </c>
      <c r="N123" s="193" t="s">
        <v>44</v>
      </c>
      <c r="O123" s="39"/>
      <c r="P123" s="194">
        <f t="shared" si="11"/>
        <v>0</v>
      </c>
      <c r="Q123" s="194">
        <v>1.1346799999999999</v>
      </c>
      <c r="R123" s="194">
        <f t="shared" si="12"/>
        <v>0.40848479999999993</v>
      </c>
      <c r="S123" s="194">
        <v>0</v>
      </c>
      <c r="T123" s="195">
        <f t="shared" si="13"/>
        <v>0</v>
      </c>
      <c r="AR123" s="21" t="s">
        <v>132</v>
      </c>
      <c r="AT123" s="21" t="s">
        <v>127</v>
      </c>
      <c r="AU123" s="21" t="s">
        <v>84</v>
      </c>
      <c r="AY123" s="21" t="s">
        <v>125</v>
      </c>
      <c r="BE123" s="196">
        <f t="shared" si="14"/>
        <v>0</v>
      </c>
      <c r="BF123" s="196">
        <f t="shared" si="15"/>
        <v>0</v>
      </c>
      <c r="BG123" s="196">
        <f t="shared" si="16"/>
        <v>0</v>
      </c>
      <c r="BH123" s="196">
        <f t="shared" si="17"/>
        <v>0</v>
      </c>
      <c r="BI123" s="196">
        <f t="shared" si="18"/>
        <v>0</v>
      </c>
      <c r="BJ123" s="21" t="s">
        <v>25</v>
      </c>
      <c r="BK123" s="196">
        <f t="shared" si="19"/>
        <v>0</v>
      </c>
      <c r="BL123" s="21" t="s">
        <v>132</v>
      </c>
      <c r="BM123" s="21" t="s">
        <v>207</v>
      </c>
    </row>
    <row r="124" spans="2:65" s="1" customFormat="1" ht="28.8" customHeight="1">
      <c r="B124" s="38"/>
      <c r="C124" s="185" t="s">
        <v>226</v>
      </c>
      <c r="D124" s="185" t="s">
        <v>127</v>
      </c>
      <c r="E124" s="186" t="s">
        <v>227</v>
      </c>
      <c r="F124" s="187" t="s">
        <v>228</v>
      </c>
      <c r="G124" s="188" t="s">
        <v>155</v>
      </c>
      <c r="H124" s="189">
        <v>5.61</v>
      </c>
      <c r="I124" s="190"/>
      <c r="J124" s="191">
        <f t="shared" si="10"/>
        <v>0</v>
      </c>
      <c r="K124" s="187" t="s">
        <v>131</v>
      </c>
      <c r="L124" s="58"/>
      <c r="M124" s="192" t="s">
        <v>24</v>
      </c>
      <c r="N124" s="193" t="s">
        <v>44</v>
      </c>
      <c r="O124" s="39"/>
      <c r="P124" s="194">
        <f t="shared" si="11"/>
        <v>0</v>
      </c>
      <c r="Q124" s="194">
        <v>2.3323800000000001</v>
      </c>
      <c r="R124" s="194">
        <f t="shared" si="12"/>
        <v>13.084651800000001</v>
      </c>
      <c r="S124" s="194">
        <v>0</v>
      </c>
      <c r="T124" s="195">
        <f t="shared" si="13"/>
        <v>0</v>
      </c>
      <c r="AR124" s="21" t="s">
        <v>132</v>
      </c>
      <c r="AT124" s="21" t="s">
        <v>127</v>
      </c>
      <c r="AU124" s="21" t="s">
        <v>84</v>
      </c>
      <c r="AY124" s="21" t="s">
        <v>125</v>
      </c>
      <c r="BE124" s="196">
        <f t="shared" si="14"/>
        <v>0</v>
      </c>
      <c r="BF124" s="196">
        <f t="shared" si="15"/>
        <v>0</v>
      </c>
      <c r="BG124" s="196">
        <f t="shared" si="16"/>
        <v>0</v>
      </c>
      <c r="BH124" s="196">
        <f t="shared" si="17"/>
        <v>0</v>
      </c>
      <c r="BI124" s="196">
        <f t="shared" si="18"/>
        <v>0</v>
      </c>
      <c r="BJ124" s="21" t="s">
        <v>25</v>
      </c>
      <c r="BK124" s="196">
        <f t="shared" si="19"/>
        <v>0</v>
      </c>
      <c r="BL124" s="21" t="s">
        <v>132</v>
      </c>
      <c r="BM124" s="21" t="s">
        <v>226</v>
      </c>
    </row>
    <row r="125" spans="2:65" s="1" customFormat="1" ht="28.8" customHeight="1">
      <c r="B125" s="38"/>
      <c r="C125" s="185" t="s">
        <v>229</v>
      </c>
      <c r="D125" s="185" t="s">
        <v>127</v>
      </c>
      <c r="E125" s="186" t="s">
        <v>230</v>
      </c>
      <c r="F125" s="187" t="s">
        <v>231</v>
      </c>
      <c r="G125" s="188" t="s">
        <v>155</v>
      </c>
      <c r="H125" s="189">
        <v>0.9</v>
      </c>
      <c r="I125" s="190"/>
      <c r="J125" s="191">
        <f t="shared" si="10"/>
        <v>0</v>
      </c>
      <c r="K125" s="187" t="s">
        <v>131</v>
      </c>
      <c r="L125" s="58"/>
      <c r="M125" s="192" t="s">
        <v>24</v>
      </c>
      <c r="N125" s="193" t="s">
        <v>44</v>
      </c>
      <c r="O125" s="39"/>
      <c r="P125" s="194">
        <f t="shared" si="11"/>
        <v>0</v>
      </c>
      <c r="Q125" s="194">
        <v>2.3323800000000001</v>
      </c>
      <c r="R125" s="194">
        <f t="shared" si="12"/>
        <v>2.0991420000000001</v>
      </c>
      <c r="S125" s="194">
        <v>0</v>
      </c>
      <c r="T125" s="195">
        <f t="shared" si="13"/>
        <v>0</v>
      </c>
      <c r="AR125" s="21" t="s">
        <v>132</v>
      </c>
      <c r="AT125" s="21" t="s">
        <v>127</v>
      </c>
      <c r="AU125" s="21" t="s">
        <v>84</v>
      </c>
      <c r="AY125" s="21" t="s">
        <v>125</v>
      </c>
      <c r="BE125" s="196">
        <f t="shared" si="14"/>
        <v>0</v>
      </c>
      <c r="BF125" s="196">
        <f t="shared" si="15"/>
        <v>0</v>
      </c>
      <c r="BG125" s="196">
        <f t="shared" si="16"/>
        <v>0</v>
      </c>
      <c r="BH125" s="196">
        <f t="shared" si="17"/>
        <v>0</v>
      </c>
      <c r="BI125" s="196">
        <f t="shared" si="18"/>
        <v>0</v>
      </c>
      <c r="BJ125" s="21" t="s">
        <v>25</v>
      </c>
      <c r="BK125" s="196">
        <f t="shared" si="19"/>
        <v>0</v>
      </c>
      <c r="BL125" s="21" t="s">
        <v>132</v>
      </c>
      <c r="BM125" s="21" t="s">
        <v>229</v>
      </c>
    </row>
    <row r="126" spans="2:65" s="1" customFormat="1" ht="28.8" customHeight="1">
      <c r="B126" s="38"/>
      <c r="C126" s="185" t="s">
        <v>232</v>
      </c>
      <c r="D126" s="185" t="s">
        <v>127</v>
      </c>
      <c r="E126" s="186" t="s">
        <v>233</v>
      </c>
      <c r="F126" s="187" t="s">
        <v>234</v>
      </c>
      <c r="G126" s="188" t="s">
        <v>155</v>
      </c>
      <c r="H126" s="189">
        <v>35.152000000000001</v>
      </c>
      <c r="I126" s="190"/>
      <c r="J126" s="191">
        <f t="shared" si="10"/>
        <v>0</v>
      </c>
      <c r="K126" s="187" t="s">
        <v>131</v>
      </c>
      <c r="L126" s="58"/>
      <c r="M126" s="192" t="s">
        <v>24</v>
      </c>
      <c r="N126" s="193" t="s">
        <v>44</v>
      </c>
      <c r="O126" s="39"/>
      <c r="P126" s="194">
        <f t="shared" si="11"/>
        <v>0</v>
      </c>
      <c r="Q126" s="194">
        <v>2.5262500000000001</v>
      </c>
      <c r="R126" s="194">
        <f t="shared" si="12"/>
        <v>88.80274</v>
      </c>
      <c r="S126" s="194">
        <v>0</v>
      </c>
      <c r="T126" s="195">
        <f t="shared" si="13"/>
        <v>0</v>
      </c>
      <c r="AR126" s="21" t="s">
        <v>132</v>
      </c>
      <c r="AT126" s="21" t="s">
        <v>127</v>
      </c>
      <c r="AU126" s="21" t="s">
        <v>84</v>
      </c>
      <c r="AY126" s="21" t="s">
        <v>125</v>
      </c>
      <c r="BE126" s="196">
        <f t="shared" si="14"/>
        <v>0</v>
      </c>
      <c r="BF126" s="196">
        <f t="shared" si="15"/>
        <v>0</v>
      </c>
      <c r="BG126" s="196">
        <f t="shared" si="16"/>
        <v>0</v>
      </c>
      <c r="BH126" s="196">
        <f t="shared" si="17"/>
        <v>0</v>
      </c>
      <c r="BI126" s="196">
        <f t="shared" si="18"/>
        <v>0</v>
      </c>
      <c r="BJ126" s="21" t="s">
        <v>25</v>
      </c>
      <c r="BK126" s="196">
        <f t="shared" si="19"/>
        <v>0</v>
      </c>
      <c r="BL126" s="21" t="s">
        <v>132</v>
      </c>
      <c r="BM126" s="21" t="s">
        <v>232</v>
      </c>
    </row>
    <row r="127" spans="2:65" s="1" customFormat="1" ht="20.399999999999999" customHeight="1">
      <c r="B127" s="38"/>
      <c r="C127" s="185" t="s">
        <v>235</v>
      </c>
      <c r="D127" s="185" t="s">
        <v>127</v>
      </c>
      <c r="E127" s="186" t="s">
        <v>236</v>
      </c>
      <c r="F127" s="187" t="s">
        <v>237</v>
      </c>
      <c r="G127" s="188" t="s">
        <v>130</v>
      </c>
      <c r="H127" s="189">
        <v>91.88</v>
      </c>
      <c r="I127" s="190"/>
      <c r="J127" s="191">
        <f t="shared" si="10"/>
        <v>0</v>
      </c>
      <c r="K127" s="187" t="s">
        <v>131</v>
      </c>
      <c r="L127" s="58"/>
      <c r="M127" s="192" t="s">
        <v>24</v>
      </c>
      <c r="N127" s="193" t="s">
        <v>44</v>
      </c>
      <c r="O127" s="39"/>
      <c r="P127" s="194">
        <f t="shared" si="11"/>
        <v>0</v>
      </c>
      <c r="Q127" s="194">
        <v>1.4400000000000001E-3</v>
      </c>
      <c r="R127" s="194">
        <f t="shared" si="12"/>
        <v>0.13230720000000001</v>
      </c>
      <c r="S127" s="194">
        <v>0</v>
      </c>
      <c r="T127" s="195">
        <f t="shared" si="13"/>
        <v>0</v>
      </c>
      <c r="AR127" s="21" t="s">
        <v>132</v>
      </c>
      <c r="AT127" s="21" t="s">
        <v>127</v>
      </c>
      <c r="AU127" s="21" t="s">
        <v>84</v>
      </c>
      <c r="AY127" s="21" t="s">
        <v>125</v>
      </c>
      <c r="BE127" s="196">
        <f t="shared" si="14"/>
        <v>0</v>
      </c>
      <c r="BF127" s="196">
        <f t="shared" si="15"/>
        <v>0</v>
      </c>
      <c r="BG127" s="196">
        <f t="shared" si="16"/>
        <v>0</v>
      </c>
      <c r="BH127" s="196">
        <f t="shared" si="17"/>
        <v>0</v>
      </c>
      <c r="BI127" s="196">
        <f t="shared" si="18"/>
        <v>0</v>
      </c>
      <c r="BJ127" s="21" t="s">
        <v>25</v>
      </c>
      <c r="BK127" s="196">
        <f t="shared" si="19"/>
        <v>0</v>
      </c>
      <c r="BL127" s="21" t="s">
        <v>132</v>
      </c>
      <c r="BM127" s="21" t="s">
        <v>235</v>
      </c>
    </row>
    <row r="128" spans="2:65" s="1" customFormat="1" ht="28.8" customHeight="1">
      <c r="B128" s="38"/>
      <c r="C128" s="185" t="s">
        <v>238</v>
      </c>
      <c r="D128" s="185" t="s">
        <v>127</v>
      </c>
      <c r="E128" s="186" t="s">
        <v>239</v>
      </c>
      <c r="F128" s="187" t="s">
        <v>240</v>
      </c>
      <c r="G128" s="188" t="s">
        <v>130</v>
      </c>
      <c r="H128" s="189">
        <v>91.88</v>
      </c>
      <c r="I128" s="190"/>
      <c r="J128" s="191">
        <f t="shared" si="10"/>
        <v>0</v>
      </c>
      <c r="K128" s="187" t="s">
        <v>131</v>
      </c>
      <c r="L128" s="58"/>
      <c r="M128" s="192" t="s">
        <v>24</v>
      </c>
      <c r="N128" s="193" t="s">
        <v>44</v>
      </c>
      <c r="O128" s="39"/>
      <c r="P128" s="194">
        <f t="shared" si="11"/>
        <v>0</v>
      </c>
      <c r="Q128" s="194">
        <v>4.0000000000000003E-5</v>
      </c>
      <c r="R128" s="194">
        <f t="shared" si="12"/>
        <v>3.6752E-3</v>
      </c>
      <c r="S128" s="194">
        <v>0</v>
      </c>
      <c r="T128" s="195">
        <f t="shared" si="13"/>
        <v>0</v>
      </c>
      <c r="AR128" s="21" t="s">
        <v>132</v>
      </c>
      <c r="AT128" s="21" t="s">
        <v>127</v>
      </c>
      <c r="AU128" s="21" t="s">
        <v>84</v>
      </c>
      <c r="AY128" s="21" t="s">
        <v>125</v>
      </c>
      <c r="BE128" s="196">
        <f t="shared" si="14"/>
        <v>0</v>
      </c>
      <c r="BF128" s="196">
        <f t="shared" si="15"/>
        <v>0</v>
      </c>
      <c r="BG128" s="196">
        <f t="shared" si="16"/>
        <v>0</v>
      </c>
      <c r="BH128" s="196">
        <f t="shared" si="17"/>
        <v>0</v>
      </c>
      <c r="BI128" s="196">
        <f t="shared" si="18"/>
        <v>0</v>
      </c>
      <c r="BJ128" s="21" t="s">
        <v>25</v>
      </c>
      <c r="BK128" s="196">
        <f t="shared" si="19"/>
        <v>0</v>
      </c>
      <c r="BL128" s="21" t="s">
        <v>132</v>
      </c>
      <c r="BM128" s="21" t="s">
        <v>238</v>
      </c>
    </row>
    <row r="129" spans="2:65" s="1" customFormat="1" ht="28.8" customHeight="1">
      <c r="B129" s="38"/>
      <c r="C129" s="185" t="s">
        <v>241</v>
      </c>
      <c r="D129" s="185" t="s">
        <v>127</v>
      </c>
      <c r="E129" s="186" t="s">
        <v>242</v>
      </c>
      <c r="F129" s="187" t="s">
        <v>243</v>
      </c>
      <c r="G129" s="188" t="s">
        <v>189</v>
      </c>
      <c r="H129" s="189">
        <v>2.1</v>
      </c>
      <c r="I129" s="190"/>
      <c r="J129" s="191">
        <f t="shared" si="10"/>
        <v>0</v>
      </c>
      <c r="K129" s="187" t="s">
        <v>131</v>
      </c>
      <c r="L129" s="58"/>
      <c r="M129" s="192" t="s">
        <v>24</v>
      </c>
      <c r="N129" s="193" t="s">
        <v>44</v>
      </c>
      <c r="O129" s="39"/>
      <c r="P129" s="194">
        <f t="shared" si="11"/>
        <v>0</v>
      </c>
      <c r="Q129" s="194">
        <v>1.0382199999999999</v>
      </c>
      <c r="R129" s="194">
        <f t="shared" si="12"/>
        <v>2.1802619999999999</v>
      </c>
      <c r="S129" s="194">
        <v>0</v>
      </c>
      <c r="T129" s="195">
        <f t="shared" si="13"/>
        <v>0</v>
      </c>
      <c r="AR129" s="21" t="s">
        <v>132</v>
      </c>
      <c r="AT129" s="21" t="s">
        <v>127</v>
      </c>
      <c r="AU129" s="21" t="s">
        <v>84</v>
      </c>
      <c r="AY129" s="21" t="s">
        <v>125</v>
      </c>
      <c r="BE129" s="196">
        <f t="shared" si="14"/>
        <v>0</v>
      </c>
      <c r="BF129" s="196">
        <f t="shared" si="15"/>
        <v>0</v>
      </c>
      <c r="BG129" s="196">
        <f t="shared" si="16"/>
        <v>0</v>
      </c>
      <c r="BH129" s="196">
        <f t="shared" si="17"/>
        <v>0</v>
      </c>
      <c r="BI129" s="196">
        <f t="shared" si="18"/>
        <v>0</v>
      </c>
      <c r="BJ129" s="21" t="s">
        <v>25</v>
      </c>
      <c r="BK129" s="196">
        <f t="shared" si="19"/>
        <v>0</v>
      </c>
      <c r="BL129" s="21" t="s">
        <v>132</v>
      </c>
      <c r="BM129" s="21" t="s">
        <v>241</v>
      </c>
    </row>
    <row r="130" spans="2:65" s="10" customFormat="1" ht="29.85" customHeight="1">
      <c r="B130" s="168"/>
      <c r="C130" s="169"/>
      <c r="D130" s="182" t="s">
        <v>72</v>
      </c>
      <c r="E130" s="183" t="s">
        <v>135</v>
      </c>
      <c r="F130" s="183" t="s">
        <v>244</v>
      </c>
      <c r="G130" s="169"/>
      <c r="H130" s="169"/>
      <c r="I130" s="172"/>
      <c r="J130" s="184">
        <f>BK130</f>
        <v>0</v>
      </c>
      <c r="K130" s="169"/>
      <c r="L130" s="174"/>
      <c r="M130" s="175"/>
      <c r="N130" s="176"/>
      <c r="O130" s="176"/>
      <c r="P130" s="177">
        <f>SUM(P131:P145)</f>
        <v>0</v>
      </c>
      <c r="Q130" s="176"/>
      <c r="R130" s="177">
        <f>SUM(R131:R145)</f>
        <v>83.921594510000006</v>
      </c>
      <c r="S130" s="176"/>
      <c r="T130" s="178">
        <f>SUM(T131:T145)</f>
        <v>0</v>
      </c>
      <c r="AR130" s="179" t="s">
        <v>25</v>
      </c>
      <c r="AT130" s="180" t="s">
        <v>72</v>
      </c>
      <c r="AU130" s="180" t="s">
        <v>25</v>
      </c>
      <c r="AY130" s="179" t="s">
        <v>125</v>
      </c>
      <c r="BK130" s="181">
        <f>SUM(BK131:BK145)</f>
        <v>0</v>
      </c>
    </row>
    <row r="131" spans="2:65" s="1" customFormat="1" ht="20.399999999999999" customHeight="1">
      <c r="B131" s="38"/>
      <c r="C131" s="185" t="s">
        <v>245</v>
      </c>
      <c r="D131" s="185" t="s">
        <v>127</v>
      </c>
      <c r="E131" s="186" t="s">
        <v>246</v>
      </c>
      <c r="F131" s="187" t="s">
        <v>247</v>
      </c>
      <c r="G131" s="188" t="s">
        <v>248</v>
      </c>
      <c r="H131" s="189">
        <v>11</v>
      </c>
      <c r="I131" s="190"/>
      <c r="J131" s="191">
        <f t="shared" ref="J131:J144" si="20">ROUND(I131*H131,2)</f>
        <v>0</v>
      </c>
      <c r="K131" s="187" t="s">
        <v>131</v>
      </c>
      <c r="L131" s="58"/>
      <c r="M131" s="192" t="s">
        <v>24</v>
      </c>
      <c r="N131" s="193" t="s">
        <v>44</v>
      </c>
      <c r="O131" s="39"/>
      <c r="P131" s="194">
        <f t="shared" ref="P131:P144" si="21">O131*H131</f>
        <v>0</v>
      </c>
      <c r="Q131" s="194">
        <v>4.4000000000000002E-4</v>
      </c>
      <c r="R131" s="194">
        <f t="shared" ref="R131:R144" si="22">Q131*H131</f>
        <v>4.8400000000000006E-3</v>
      </c>
      <c r="S131" s="194">
        <v>0</v>
      </c>
      <c r="T131" s="195">
        <f t="shared" ref="T131:T144" si="23">S131*H131</f>
        <v>0</v>
      </c>
      <c r="AR131" s="21" t="s">
        <v>132</v>
      </c>
      <c r="AT131" s="21" t="s">
        <v>127</v>
      </c>
      <c r="AU131" s="21" t="s">
        <v>84</v>
      </c>
      <c r="AY131" s="21" t="s">
        <v>125</v>
      </c>
      <c r="BE131" s="196">
        <f t="shared" ref="BE131:BE144" si="24">IF(N131="základní",J131,0)</f>
        <v>0</v>
      </c>
      <c r="BF131" s="196">
        <f t="shared" ref="BF131:BF144" si="25">IF(N131="snížená",J131,0)</f>
        <v>0</v>
      </c>
      <c r="BG131" s="196">
        <f t="shared" ref="BG131:BG144" si="26">IF(N131="zákl. přenesená",J131,0)</f>
        <v>0</v>
      </c>
      <c r="BH131" s="196">
        <f t="shared" ref="BH131:BH144" si="27">IF(N131="sníž. přenesená",J131,0)</f>
        <v>0</v>
      </c>
      <c r="BI131" s="196">
        <f t="shared" ref="BI131:BI144" si="28">IF(N131="nulová",J131,0)</f>
        <v>0</v>
      </c>
      <c r="BJ131" s="21" t="s">
        <v>25</v>
      </c>
      <c r="BK131" s="196">
        <f t="shared" ref="BK131:BK144" si="29">ROUND(I131*H131,2)</f>
        <v>0</v>
      </c>
      <c r="BL131" s="21" t="s">
        <v>132</v>
      </c>
      <c r="BM131" s="21" t="s">
        <v>245</v>
      </c>
    </row>
    <row r="132" spans="2:65" s="1" customFormat="1" ht="20.399999999999999" customHeight="1">
      <c r="B132" s="38"/>
      <c r="C132" s="185" t="s">
        <v>249</v>
      </c>
      <c r="D132" s="185" t="s">
        <v>127</v>
      </c>
      <c r="E132" s="186" t="s">
        <v>250</v>
      </c>
      <c r="F132" s="187" t="s">
        <v>251</v>
      </c>
      <c r="G132" s="188" t="s">
        <v>155</v>
      </c>
      <c r="H132" s="189">
        <v>1.1850000000000001</v>
      </c>
      <c r="I132" s="190"/>
      <c r="J132" s="191">
        <f t="shared" si="20"/>
        <v>0</v>
      </c>
      <c r="K132" s="187" t="s">
        <v>131</v>
      </c>
      <c r="L132" s="58"/>
      <c r="M132" s="192" t="s">
        <v>24</v>
      </c>
      <c r="N132" s="193" t="s">
        <v>44</v>
      </c>
      <c r="O132" s="39"/>
      <c r="P132" s="194">
        <f t="shared" si="21"/>
        <v>0</v>
      </c>
      <c r="Q132" s="194">
        <v>2.4778600000000002</v>
      </c>
      <c r="R132" s="194">
        <f t="shared" si="22"/>
        <v>2.9362641000000003</v>
      </c>
      <c r="S132" s="194">
        <v>0</v>
      </c>
      <c r="T132" s="195">
        <f t="shared" si="23"/>
        <v>0</v>
      </c>
      <c r="AR132" s="21" t="s">
        <v>132</v>
      </c>
      <c r="AT132" s="21" t="s">
        <v>127</v>
      </c>
      <c r="AU132" s="21" t="s">
        <v>84</v>
      </c>
      <c r="AY132" s="21" t="s">
        <v>125</v>
      </c>
      <c r="BE132" s="196">
        <f t="shared" si="24"/>
        <v>0</v>
      </c>
      <c r="BF132" s="196">
        <f t="shared" si="25"/>
        <v>0</v>
      </c>
      <c r="BG132" s="196">
        <f t="shared" si="26"/>
        <v>0</v>
      </c>
      <c r="BH132" s="196">
        <f t="shared" si="27"/>
        <v>0</v>
      </c>
      <c r="BI132" s="196">
        <f t="shared" si="28"/>
        <v>0</v>
      </c>
      <c r="BJ132" s="21" t="s">
        <v>25</v>
      </c>
      <c r="BK132" s="196">
        <f t="shared" si="29"/>
        <v>0</v>
      </c>
      <c r="BL132" s="21" t="s">
        <v>132</v>
      </c>
      <c r="BM132" s="21" t="s">
        <v>249</v>
      </c>
    </row>
    <row r="133" spans="2:65" s="1" customFormat="1" ht="20.399999999999999" customHeight="1">
      <c r="B133" s="38"/>
      <c r="C133" s="185" t="s">
        <v>252</v>
      </c>
      <c r="D133" s="185" t="s">
        <v>127</v>
      </c>
      <c r="E133" s="186" t="s">
        <v>253</v>
      </c>
      <c r="F133" s="187" t="s">
        <v>254</v>
      </c>
      <c r="G133" s="188" t="s">
        <v>130</v>
      </c>
      <c r="H133" s="189">
        <v>8.82</v>
      </c>
      <c r="I133" s="190"/>
      <c r="J133" s="191">
        <f t="shared" si="20"/>
        <v>0</v>
      </c>
      <c r="K133" s="187" t="s">
        <v>131</v>
      </c>
      <c r="L133" s="58"/>
      <c r="M133" s="192" t="s">
        <v>24</v>
      </c>
      <c r="N133" s="193" t="s">
        <v>44</v>
      </c>
      <c r="O133" s="39"/>
      <c r="P133" s="194">
        <f t="shared" si="21"/>
        <v>0</v>
      </c>
      <c r="Q133" s="194">
        <v>4.1739999999999999E-2</v>
      </c>
      <c r="R133" s="194">
        <f t="shared" si="22"/>
        <v>0.3681468</v>
      </c>
      <c r="S133" s="194">
        <v>0</v>
      </c>
      <c r="T133" s="195">
        <f t="shared" si="23"/>
        <v>0</v>
      </c>
      <c r="AR133" s="21" t="s">
        <v>132</v>
      </c>
      <c r="AT133" s="21" t="s">
        <v>127</v>
      </c>
      <c r="AU133" s="21" t="s">
        <v>84</v>
      </c>
      <c r="AY133" s="21" t="s">
        <v>125</v>
      </c>
      <c r="BE133" s="196">
        <f t="shared" si="24"/>
        <v>0</v>
      </c>
      <c r="BF133" s="196">
        <f t="shared" si="25"/>
        <v>0</v>
      </c>
      <c r="BG133" s="196">
        <f t="shared" si="26"/>
        <v>0</v>
      </c>
      <c r="BH133" s="196">
        <f t="shared" si="27"/>
        <v>0</v>
      </c>
      <c r="BI133" s="196">
        <f t="shared" si="28"/>
        <v>0</v>
      </c>
      <c r="BJ133" s="21" t="s">
        <v>25</v>
      </c>
      <c r="BK133" s="196">
        <f t="shared" si="29"/>
        <v>0</v>
      </c>
      <c r="BL133" s="21" t="s">
        <v>132</v>
      </c>
      <c r="BM133" s="21" t="s">
        <v>252</v>
      </c>
    </row>
    <row r="134" spans="2:65" s="1" customFormat="1" ht="20.399999999999999" customHeight="1">
      <c r="B134" s="38"/>
      <c r="C134" s="185" t="s">
        <v>255</v>
      </c>
      <c r="D134" s="185" t="s">
        <v>127</v>
      </c>
      <c r="E134" s="186" t="s">
        <v>256</v>
      </c>
      <c r="F134" s="187" t="s">
        <v>257</v>
      </c>
      <c r="G134" s="188" t="s">
        <v>130</v>
      </c>
      <c r="H134" s="189">
        <v>8.82</v>
      </c>
      <c r="I134" s="190"/>
      <c r="J134" s="191">
        <f t="shared" si="20"/>
        <v>0</v>
      </c>
      <c r="K134" s="187" t="s">
        <v>131</v>
      </c>
      <c r="L134" s="58"/>
      <c r="M134" s="192" t="s">
        <v>24</v>
      </c>
      <c r="N134" s="193" t="s">
        <v>44</v>
      </c>
      <c r="O134" s="39"/>
      <c r="P134" s="194">
        <f t="shared" si="21"/>
        <v>0</v>
      </c>
      <c r="Q134" s="194">
        <v>2.0000000000000002E-5</v>
      </c>
      <c r="R134" s="194">
        <f t="shared" si="22"/>
        <v>1.7640000000000003E-4</v>
      </c>
      <c r="S134" s="194">
        <v>0</v>
      </c>
      <c r="T134" s="195">
        <f t="shared" si="23"/>
        <v>0</v>
      </c>
      <c r="AR134" s="21" t="s">
        <v>132</v>
      </c>
      <c r="AT134" s="21" t="s">
        <v>127</v>
      </c>
      <c r="AU134" s="21" t="s">
        <v>84</v>
      </c>
      <c r="AY134" s="21" t="s">
        <v>125</v>
      </c>
      <c r="BE134" s="196">
        <f t="shared" si="24"/>
        <v>0</v>
      </c>
      <c r="BF134" s="196">
        <f t="shared" si="25"/>
        <v>0</v>
      </c>
      <c r="BG134" s="196">
        <f t="shared" si="26"/>
        <v>0</v>
      </c>
      <c r="BH134" s="196">
        <f t="shared" si="27"/>
        <v>0</v>
      </c>
      <c r="BI134" s="196">
        <f t="shared" si="28"/>
        <v>0</v>
      </c>
      <c r="BJ134" s="21" t="s">
        <v>25</v>
      </c>
      <c r="BK134" s="196">
        <f t="shared" si="29"/>
        <v>0</v>
      </c>
      <c r="BL134" s="21" t="s">
        <v>132</v>
      </c>
      <c r="BM134" s="21" t="s">
        <v>255</v>
      </c>
    </row>
    <row r="135" spans="2:65" s="1" customFormat="1" ht="28.8" customHeight="1">
      <c r="B135" s="38"/>
      <c r="C135" s="185" t="s">
        <v>258</v>
      </c>
      <c r="D135" s="185" t="s">
        <v>127</v>
      </c>
      <c r="E135" s="186" t="s">
        <v>259</v>
      </c>
      <c r="F135" s="187" t="s">
        <v>260</v>
      </c>
      <c r="G135" s="188" t="s">
        <v>189</v>
      </c>
      <c r="H135" s="189">
        <v>0.18</v>
      </c>
      <c r="I135" s="190"/>
      <c r="J135" s="191">
        <f t="shared" si="20"/>
        <v>0</v>
      </c>
      <c r="K135" s="187" t="s">
        <v>131</v>
      </c>
      <c r="L135" s="58"/>
      <c r="M135" s="192" t="s">
        <v>24</v>
      </c>
      <c r="N135" s="193" t="s">
        <v>44</v>
      </c>
      <c r="O135" s="39"/>
      <c r="P135" s="194">
        <f t="shared" si="21"/>
        <v>0</v>
      </c>
      <c r="Q135" s="194">
        <v>1.04877</v>
      </c>
      <c r="R135" s="194">
        <f t="shared" si="22"/>
        <v>0.18877859999999999</v>
      </c>
      <c r="S135" s="194">
        <v>0</v>
      </c>
      <c r="T135" s="195">
        <f t="shared" si="23"/>
        <v>0</v>
      </c>
      <c r="AR135" s="21" t="s">
        <v>132</v>
      </c>
      <c r="AT135" s="21" t="s">
        <v>127</v>
      </c>
      <c r="AU135" s="21" t="s">
        <v>84</v>
      </c>
      <c r="AY135" s="21" t="s">
        <v>125</v>
      </c>
      <c r="BE135" s="196">
        <f t="shared" si="24"/>
        <v>0</v>
      </c>
      <c r="BF135" s="196">
        <f t="shared" si="25"/>
        <v>0</v>
      </c>
      <c r="BG135" s="196">
        <f t="shared" si="26"/>
        <v>0</v>
      </c>
      <c r="BH135" s="196">
        <f t="shared" si="27"/>
        <v>0</v>
      </c>
      <c r="BI135" s="196">
        <f t="shared" si="28"/>
        <v>0</v>
      </c>
      <c r="BJ135" s="21" t="s">
        <v>25</v>
      </c>
      <c r="BK135" s="196">
        <f t="shared" si="29"/>
        <v>0</v>
      </c>
      <c r="BL135" s="21" t="s">
        <v>132</v>
      </c>
      <c r="BM135" s="21" t="s">
        <v>258</v>
      </c>
    </row>
    <row r="136" spans="2:65" s="1" customFormat="1" ht="63" customHeight="1">
      <c r="B136" s="38"/>
      <c r="C136" s="185" t="s">
        <v>261</v>
      </c>
      <c r="D136" s="185" t="s">
        <v>127</v>
      </c>
      <c r="E136" s="186" t="s">
        <v>262</v>
      </c>
      <c r="F136" s="187" t="s">
        <v>263</v>
      </c>
      <c r="G136" s="188" t="s">
        <v>155</v>
      </c>
      <c r="H136" s="189">
        <v>4.2</v>
      </c>
      <c r="I136" s="190"/>
      <c r="J136" s="191">
        <f t="shared" si="20"/>
        <v>0</v>
      </c>
      <c r="K136" s="187" t="s">
        <v>131</v>
      </c>
      <c r="L136" s="58"/>
      <c r="M136" s="192" t="s">
        <v>24</v>
      </c>
      <c r="N136" s="193" t="s">
        <v>44</v>
      </c>
      <c r="O136" s="39"/>
      <c r="P136" s="194">
        <f t="shared" si="21"/>
        <v>0</v>
      </c>
      <c r="Q136" s="194">
        <v>3.11388</v>
      </c>
      <c r="R136" s="194">
        <f t="shared" si="22"/>
        <v>13.078296</v>
      </c>
      <c r="S136" s="194">
        <v>0</v>
      </c>
      <c r="T136" s="195">
        <f t="shared" si="23"/>
        <v>0</v>
      </c>
      <c r="AR136" s="21" t="s">
        <v>132</v>
      </c>
      <c r="AT136" s="21" t="s">
        <v>127</v>
      </c>
      <c r="AU136" s="21" t="s">
        <v>84</v>
      </c>
      <c r="AY136" s="21" t="s">
        <v>125</v>
      </c>
      <c r="BE136" s="196">
        <f t="shared" si="24"/>
        <v>0</v>
      </c>
      <c r="BF136" s="196">
        <f t="shared" si="25"/>
        <v>0</v>
      </c>
      <c r="BG136" s="196">
        <f t="shared" si="26"/>
        <v>0</v>
      </c>
      <c r="BH136" s="196">
        <f t="shared" si="27"/>
        <v>0</v>
      </c>
      <c r="BI136" s="196">
        <f t="shared" si="28"/>
        <v>0</v>
      </c>
      <c r="BJ136" s="21" t="s">
        <v>25</v>
      </c>
      <c r="BK136" s="196">
        <f t="shared" si="29"/>
        <v>0</v>
      </c>
      <c r="BL136" s="21" t="s">
        <v>132</v>
      </c>
      <c r="BM136" s="21" t="s">
        <v>261</v>
      </c>
    </row>
    <row r="137" spans="2:65" s="1" customFormat="1" ht="20.399999999999999" customHeight="1">
      <c r="B137" s="38"/>
      <c r="C137" s="197" t="s">
        <v>264</v>
      </c>
      <c r="D137" s="197" t="s">
        <v>194</v>
      </c>
      <c r="E137" s="198" t="s">
        <v>265</v>
      </c>
      <c r="F137" s="199" t="s">
        <v>266</v>
      </c>
      <c r="G137" s="200" t="s">
        <v>189</v>
      </c>
      <c r="H137" s="201">
        <v>10.5</v>
      </c>
      <c r="I137" s="202"/>
      <c r="J137" s="203">
        <f t="shared" si="20"/>
        <v>0</v>
      </c>
      <c r="K137" s="199" t="s">
        <v>131</v>
      </c>
      <c r="L137" s="204"/>
      <c r="M137" s="205" t="s">
        <v>24</v>
      </c>
      <c r="N137" s="206" t="s">
        <v>44</v>
      </c>
      <c r="O137" s="39"/>
      <c r="P137" s="194">
        <f t="shared" si="21"/>
        <v>0</v>
      </c>
      <c r="Q137" s="194">
        <v>1</v>
      </c>
      <c r="R137" s="194">
        <f t="shared" si="22"/>
        <v>10.5</v>
      </c>
      <c r="S137" s="194">
        <v>0</v>
      </c>
      <c r="T137" s="195">
        <f t="shared" si="23"/>
        <v>0</v>
      </c>
      <c r="AR137" s="21" t="s">
        <v>152</v>
      </c>
      <c r="AT137" s="21" t="s">
        <v>194</v>
      </c>
      <c r="AU137" s="21" t="s">
        <v>84</v>
      </c>
      <c r="AY137" s="21" t="s">
        <v>125</v>
      </c>
      <c r="BE137" s="196">
        <f t="shared" si="24"/>
        <v>0</v>
      </c>
      <c r="BF137" s="196">
        <f t="shared" si="25"/>
        <v>0</v>
      </c>
      <c r="BG137" s="196">
        <f t="shared" si="26"/>
        <v>0</v>
      </c>
      <c r="BH137" s="196">
        <f t="shared" si="27"/>
        <v>0</v>
      </c>
      <c r="BI137" s="196">
        <f t="shared" si="28"/>
        <v>0</v>
      </c>
      <c r="BJ137" s="21" t="s">
        <v>25</v>
      </c>
      <c r="BK137" s="196">
        <f t="shared" si="29"/>
        <v>0</v>
      </c>
      <c r="BL137" s="21" t="s">
        <v>132</v>
      </c>
      <c r="BM137" s="21" t="s">
        <v>264</v>
      </c>
    </row>
    <row r="138" spans="2:65" s="1" customFormat="1" ht="20.399999999999999" customHeight="1">
      <c r="B138" s="38"/>
      <c r="C138" s="185" t="s">
        <v>267</v>
      </c>
      <c r="D138" s="185" t="s">
        <v>127</v>
      </c>
      <c r="E138" s="186" t="s">
        <v>268</v>
      </c>
      <c r="F138" s="187" t="s">
        <v>269</v>
      </c>
      <c r="G138" s="188" t="s">
        <v>155</v>
      </c>
      <c r="H138" s="189">
        <v>22.05</v>
      </c>
      <c r="I138" s="190"/>
      <c r="J138" s="191">
        <f t="shared" si="20"/>
        <v>0</v>
      </c>
      <c r="K138" s="187" t="s">
        <v>131</v>
      </c>
      <c r="L138" s="58"/>
      <c r="M138" s="192" t="s">
        <v>24</v>
      </c>
      <c r="N138" s="193" t="s">
        <v>44</v>
      </c>
      <c r="O138" s="39"/>
      <c r="P138" s="194">
        <f t="shared" si="21"/>
        <v>0</v>
      </c>
      <c r="Q138" s="194">
        <v>2.4535100000000001</v>
      </c>
      <c r="R138" s="194">
        <f t="shared" si="22"/>
        <v>54.099895500000002</v>
      </c>
      <c r="S138" s="194">
        <v>0</v>
      </c>
      <c r="T138" s="195">
        <f t="shared" si="23"/>
        <v>0</v>
      </c>
      <c r="AR138" s="21" t="s">
        <v>132</v>
      </c>
      <c r="AT138" s="21" t="s">
        <v>127</v>
      </c>
      <c r="AU138" s="21" t="s">
        <v>84</v>
      </c>
      <c r="AY138" s="21" t="s">
        <v>125</v>
      </c>
      <c r="BE138" s="196">
        <f t="shared" si="24"/>
        <v>0</v>
      </c>
      <c r="BF138" s="196">
        <f t="shared" si="25"/>
        <v>0</v>
      </c>
      <c r="BG138" s="196">
        <f t="shared" si="26"/>
        <v>0</v>
      </c>
      <c r="BH138" s="196">
        <f t="shared" si="27"/>
        <v>0</v>
      </c>
      <c r="BI138" s="196">
        <f t="shared" si="28"/>
        <v>0</v>
      </c>
      <c r="BJ138" s="21" t="s">
        <v>25</v>
      </c>
      <c r="BK138" s="196">
        <f t="shared" si="29"/>
        <v>0</v>
      </c>
      <c r="BL138" s="21" t="s">
        <v>132</v>
      </c>
      <c r="BM138" s="21" t="s">
        <v>267</v>
      </c>
    </row>
    <row r="139" spans="2:65" s="1" customFormat="1" ht="28.8" customHeight="1">
      <c r="B139" s="38"/>
      <c r="C139" s="185" t="s">
        <v>270</v>
      </c>
      <c r="D139" s="185" t="s">
        <v>127</v>
      </c>
      <c r="E139" s="186" t="s">
        <v>271</v>
      </c>
      <c r="F139" s="187" t="s">
        <v>272</v>
      </c>
      <c r="G139" s="188" t="s">
        <v>130</v>
      </c>
      <c r="H139" s="189">
        <v>178.5</v>
      </c>
      <c r="I139" s="190"/>
      <c r="J139" s="191">
        <f t="shared" si="20"/>
        <v>0</v>
      </c>
      <c r="K139" s="187" t="s">
        <v>131</v>
      </c>
      <c r="L139" s="58"/>
      <c r="M139" s="192" t="s">
        <v>24</v>
      </c>
      <c r="N139" s="193" t="s">
        <v>44</v>
      </c>
      <c r="O139" s="39"/>
      <c r="P139" s="194">
        <f t="shared" si="21"/>
        <v>0</v>
      </c>
      <c r="Q139" s="194">
        <v>1.82E-3</v>
      </c>
      <c r="R139" s="194">
        <f t="shared" si="22"/>
        <v>0.32486999999999999</v>
      </c>
      <c r="S139" s="194">
        <v>0</v>
      </c>
      <c r="T139" s="195">
        <f t="shared" si="23"/>
        <v>0</v>
      </c>
      <c r="AR139" s="21" t="s">
        <v>132</v>
      </c>
      <c r="AT139" s="21" t="s">
        <v>127</v>
      </c>
      <c r="AU139" s="21" t="s">
        <v>84</v>
      </c>
      <c r="AY139" s="21" t="s">
        <v>125</v>
      </c>
      <c r="BE139" s="196">
        <f t="shared" si="24"/>
        <v>0</v>
      </c>
      <c r="BF139" s="196">
        <f t="shared" si="25"/>
        <v>0</v>
      </c>
      <c r="BG139" s="196">
        <f t="shared" si="26"/>
        <v>0</v>
      </c>
      <c r="BH139" s="196">
        <f t="shared" si="27"/>
        <v>0</v>
      </c>
      <c r="BI139" s="196">
        <f t="shared" si="28"/>
        <v>0</v>
      </c>
      <c r="BJ139" s="21" t="s">
        <v>25</v>
      </c>
      <c r="BK139" s="196">
        <f t="shared" si="29"/>
        <v>0</v>
      </c>
      <c r="BL139" s="21" t="s">
        <v>132</v>
      </c>
      <c r="BM139" s="21" t="s">
        <v>270</v>
      </c>
    </row>
    <row r="140" spans="2:65" s="1" customFormat="1" ht="28.8" customHeight="1">
      <c r="B140" s="38"/>
      <c r="C140" s="185" t="s">
        <v>273</v>
      </c>
      <c r="D140" s="185" t="s">
        <v>127</v>
      </c>
      <c r="E140" s="186" t="s">
        <v>274</v>
      </c>
      <c r="F140" s="187" t="s">
        <v>275</v>
      </c>
      <c r="G140" s="188" t="s">
        <v>130</v>
      </c>
      <c r="H140" s="189">
        <v>178.5</v>
      </c>
      <c r="I140" s="190"/>
      <c r="J140" s="191">
        <f t="shared" si="20"/>
        <v>0</v>
      </c>
      <c r="K140" s="187" t="s">
        <v>131</v>
      </c>
      <c r="L140" s="58"/>
      <c r="M140" s="192" t="s">
        <v>24</v>
      </c>
      <c r="N140" s="193" t="s">
        <v>44</v>
      </c>
      <c r="O140" s="39"/>
      <c r="P140" s="194">
        <f t="shared" si="21"/>
        <v>0</v>
      </c>
      <c r="Q140" s="194">
        <v>4.0000000000000003E-5</v>
      </c>
      <c r="R140" s="194">
        <f t="shared" si="22"/>
        <v>7.1400000000000005E-3</v>
      </c>
      <c r="S140" s="194">
        <v>0</v>
      </c>
      <c r="T140" s="195">
        <f t="shared" si="23"/>
        <v>0</v>
      </c>
      <c r="AR140" s="21" t="s">
        <v>132</v>
      </c>
      <c r="AT140" s="21" t="s">
        <v>127</v>
      </c>
      <c r="AU140" s="21" t="s">
        <v>84</v>
      </c>
      <c r="AY140" s="21" t="s">
        <v>125</v>
      </c>
      <c r="BE140" s="196">
        <f t="shared" si="24"/>
        <v>0</v>
      </c>
      <c r="BF140" s="196">
        <f t="shared" si="25"/>
        <v>0</v>
      </c>
      <c r="BG140" s="196">
        <f t="shared" si="26"/>
        <v>0</v>
      </c>
      <c r="BH140" s="196">
        <f t="shared" si="27"/>
        <v>0</v>
      </c>
      <c r="BI140" s="196">
        <f t="shared" si="28"/>
        <v>0</v>
      </c>
      <c r="BJ140" s="21" t="s">
        <v>25</v>
      </c>
      <c r="BK140" s="196">
        <f t="shared" si="29"/>
        <v>0</v>
      </c>
      <c r="BL140" s="21" t="s">
        <v>132</v>
      </c>
      <c r="BM140" s="21" t="s">
        <v>273</v>
      </c>
    </row>
    <row r="141" spans="2:65" s="1" customFormat="1" ht="40.200000000000003" customHeight="1">
      <c r="B141" s="38"/>
      <c r="C141" s="185" t="s">
        <v>276</v>
      </c>
      <c r="D141" s="185" t="s">
        <v>127</v>
      </c>
      <c r="E141" s="186" t="s">
        <v>277</v>
      </c>
      <c r="F141" s="187" t="s">
        <v>278</v>
      </c>
      <c r="G141" s="188" t="s">
        <v>189</v>
      </c>
      <c r="H141" s="189">
        <v>2.2029999999999998</v>
      </c>
      <c r="I141" s="190"/>
      <c r="J141" s="191">
        <f t="shared" si="20"/>
        <v>0</v>
      </c>
      <c r="K141" s="187" t="s">
        <v>131</v>
      </c>
      <c r="L141" s="58"/>
      <c r="M141" s="192" t="s">
        <v>24</v>
      </c>
      <c r="N141" s="193" t="s">
        <v>44</v>
      </c>
      <c r="O141" s="39"/>
      <c r="P141" s="194">
        <f t="shared" si="21"/>
        <v>0</v>
      </c>
      <c r="Q141" s="194">
        <v>1.07637</v>
      </c>
      <c r="R141" s="194">
        <f t="shared" si="22"/>
        <v>2.37124311</v>
      </c>
      <c r="S141" s="194">
        <v>0</v>
      </c>
      <c r="T141" s="195">
        <f t="shared" si="23"/>
        <v>0</v>
      </c>
      <c r="AR141" s="21" t="s">
        <v>132</v>
      </c>
      <c r="AT141" s="21" t="s">
        <v>127</v>
      </c>
      <c r="AU141" s="21" t="s">
        <v>84</v>
      </c>
      <c r="AY141" s="21" t="s">
        <v>125</v>
      </c>
      <c r="BE141" s="196">
        <f t="shared" si="24"/>
        <v>0</v>
      </c>
      <c r="BF141" s="196">
        <f t="shared" si="25"/>
        <v>0</v>
      </c>
      <c r="BG141" s="196">
        <f t="shared" si="26"/>
        <v>0</v>
      </c>
      <c r="BH141" s="196">
        <f t="shared" si="27"/>
        <v>0</v>
      </c>
      <c r="BI141" s="196">
        <f t="shared" si="28"/>
        <v>0</v>
      </c>
      <c r="BJ141" s="21" t="s">
        <v>25</v>
      </c>
      <c r="BK141" s="196">
        <f t="shared" si="29"/>
        <v>0</v>
      </c>
      <c r="BL141" s="21" t="s">
        <v>132</v>
      </c>
      <c r="BM141" s="21" t="s">
        <v>276</v>
      </c>
    </row>
    <row r="142" spans="2:65" s="1" customFormat="1" ht="20.399999999999999" customHeight="1">
      <c r="B142" s="38"/>
      <c r="C142" s="185" t="s">
        <v>279</v>
      </c>
      <c r="D142" s="185" t="s">
        <v>127</v>
      </c>
      <c r="E142" s="186" t="s">
        <v>280</v>
      </c>
      <c r="F142" s="187" t="s">
        <v>281</v>
      </c>
      <c r="G142" s="188" t="s">
        <v>138</v>
      </c>
      <c r="H142" s="189">
        <v>5.2</v>
      </c>
      <c r="I142" s="190"/>
      <c r="J142" s="191">
        <f t="shared" si="20"/>
        <v>0</v>
      </c>
      <c r="K142" s="187" t="s">
        <v>131</v>
      </c>
      <c r="L142" s="58"/>
      <c r="M142" s="192" t="s">
        <v>24</v>
      </c>
      <c r="N142" s="193" t="s">
        <v>44</v>
      </c>
      <c r="O142" s="39"/>
      <c r="P142" s="194">
        <f t="shared" si="21"/>
        <v>0</v>
      </c>
      <c r="Q142" s="194">
        <v>6.62E-3</v>
      </c>
      <c r="R142" s="194">
        <f t="shared" si="22"/>
        <v>3.4424000000000003E-2</v>
      </c>
      <c r="S142" s="194">
        <v>0</v>
      </c>
      <c r="T142" s="195">
        <f t="shared" si="23"/>
        <v>0</v>
      </c>
      <c r="AR142" s="21" t="s">
        <v>132</v>
      </c>
      <c r="AT142" s="21" t="s">
        <v>127</v>
      </c>
      <c r="AU142" s="21" t="s">
        <v>84</v>
      </c>
      <c r="AY142" s="21" t="s">
        <v>125</v>
      </c>
      <c r="BE142" s="196">
        <f t="shared" si="24"/>
        <v>0</v>
      </c>
      <c r="BF142" s="196">
        <f t="shared" si="25"/>
        <v>0</v>
      </c>
      <c r="BG142" s="196">
        <f t="shared" si="26"/>
        <v>0</v>
      </c>
      <c r="BH142" s="196">
        <f t="shared" si="27"/>
        <v>0</v>
      </c>
      <c r="BI142" s="196">
        <f t="shared" si="28"/>
        <v>0</v>
      </c>
      <c r="BJ142" s="21" t="s">
        <v>25</v>
      </c>
      <c r="BK142" s="196">
        <f t="shared" si="29"/>
        <v>0</v>
      </c>
      <c r="BL142" s="21" t="s">
        <v>132</v>
      </c>
      <c r="BM142" s="21" t="s">
        <v>279</v>
      </c>
    </row>
    <row r="143" spans="2:65" s="1" customFormat="1" ht="20.399999999999999" customHeight="1">
      <c r="B143" s="38"/>
      <c r="C143" s="185" t="s">
        <v>282</v>
      </c>
      <c r="D143" s="185" t="s">
        <v>127</v>
      </c>
      <c r="E143" s="186" t="s">
        <v>283</v>
      </c>
      <c r="F143" s="187" t="s">
        <v>284</v>
      </c>
      <c r="G143" s="188" t="s">
        <v>138</v>
      </c>
      <c r="H143" s="189">
        <v>4</v>
      </c>
      <c r="I143" s="190"/>
      <c r="J143" s="191">
        <f t="shared" si="20"/>
        <v>0</v>
      </c>
      <c r="K143" s="187" t="s">
        <v>131</v>
      </c>
      <c r="L143" s="58"/>
      <c r="M143" s="192" t="s">
        <v>24</v>
      </c>
      <c r="N143" s="193" t="s">
        <v>44</v>
      </c>
      <c r="O143" s="39"/>
      <c r="P143" s="194">
        <f t="shared" si="21"/>
        <v>0</v>
      </c>
      <c r="Q143" s="194">
        <v>8.0999999999999996E-4</v>
      </c>
      <c r="R143" s="194">
        <f t="shared" si="22"/>
        <v>3.2399999999999998E-3</v>
      </c>
      <c r="S143" s="194">
        <v>0</v>
      </c>
      <c r="T143" s="195">
        <f t="shared" si="23"/>
        <v>0</v>
      </c>
      <c r="AR143" s="21" t="s">
        <v>132</v>
      </c>
      <c r="AT143" s="21" t="s">
        <v>127</v>
      </c>
      <c r="AU143" s="21" t="s">
        <v>84</v>
      </c>
      <c r="AY143" s="21" t="s">
        <v>125</v>
      </c>
      <c r="BE143" s="196">
        <f t="shared" si="24"/>
        <v>0</v>
      </c>
      <c r="BF143" s="196">
        <f t="shared" si="25"/>
        <v>0</v>
      </c>
      <c r="BG143" s="196">
        <f t="shared" si="26"/>
        <v>0</v>
      </c>
      <c r="BH143" s="196">
        <f t="shared" si="27"/>
        <v>0</v>
      </c>
      <c r="BI143" s="196">
        <f t="shared" si="28"/>
        <v>0</v>
      </c>
      <c r="BJ143" s="21" t="s">
        <v>25</v>
      </c>
      <c r="BK143" s="196">
        <f t="shared" si="29"/>
        <v>0</v>
      </c>
      <c r="BL143" s="21" t="s">
        <v>132</v>
      </c>
      <c r="BM143" s="21" t="s">
        <v>285</v>
      </c>
    </row>
    <row r="144" spans="2:65" s="1" customFormat="1" ht="20.399999999999999" customHeight="1">
      <c r="B144" s="38"/>
      <c r="C144" s="185" t="s">
        <v>286</v>
      </c>
      <c r="D144" s="185" t="s">
        <v>127</v>
      </c>
      <c r="E144" s="186" t="s">
        <v>287</v>
      </c>
      <c r="F144" s="187" t="s">
        <v>288</v>
      </c>
      <c r="G144" s="188" t="s">
        <v>138</v>
      </c>
      <c r="H144" s="189">
        <v>4</v>
      </c>
      <c r="I144" s="190"/>
      <c r="J144" s="191">
        <f t="shared" si="20"/>
        <v>0</v>
      </c>
      <c r="K144" s="187" t="s">
        <v>131</v>
      </c>
      <c r="L144" s="58"/>
      <c r="M144" s="192" t="s">
        <v>24</v>
      </c>
      <c r="N144" s="193" t="s">
        <v>44</v>
      </c>
      <c r="O144" s="39"/>
      <c r="P144" s="194">
        <f t="shared" si="21"/>
        <v>0</v>
      </c>
      <c r="Q144" s="194">
        <v>1.07E-3</v>
      </c>
      <c r="R144" s="194">
        <f t="shared" si="22"/>
        <v>4.28E-3</v>
      </c>
      <c r="S144" s="194">
        <v>0</v>
      </c>
      <c r="T144" s="195">
        <f t="shared" si="23"/>
        <v>0</v>
      </c>
      <c r="AR144" s="21" t="s">
        <v>132</v>
      </c>
      <c r="AT144" s="21" t="s">
        <v>127</v>
      </c>
      <c r="AU144" s="21" t="s">
        <v>84</v>
      </c>
      <c r="AY144" s="21" t="s">
        <v>125</v>
      </c>
      <c r="BE144" s="196">
        <f t="shared" si="24"/>
        <v>0</v>
      </c>
      <c r="BF144" s="196">
        <f t="shared" si="25"/>
        <v>0</v>
      </c>
      <c r="BG144" s="196">
        <f t="shared" si="26"/>
        <v>0</v>
      </c>
      <c r="BH144" s="196">
        <f t="shared" si="27"/>
        <v>0</v>
      </c>
      <c r="BI144" s="196">
        <f t="shared" si="28"/>
        <v>0</v>
      </c>
      <c r="BJ144" s="21" t="s">
        <v>25</v>
      </c>
      <c r="BK144" s="196">
        <f t="shared" si="29"/>
        <v>0</v>
      </c>
      <c r="BL144" s="21" t="s">
        <v>132</v>
      </c>
      <c r="BM144" s="21" t="s">
        <v>289</v>
      </c>
    </row>
    <row r="145" spans="2:65" s="1" customFormat="1" ht="168">
      <c r="B145" s="38"/>
      <c r="C145" s="60"/>
      <c r="D145" s="207" t="s">
        <v>204</v>
      </c>
      <c r="E145" s="60"/>
      <c r="F145" s="208" t="s">
        <v>290</v>
      </c>
      <c r="G145" s="60"/>
      <c r="H145" s="60"/>
      <c r="I145" s="155"/>
      <c r="J145" s="60"/>
      <c r="K145" s="60"/>
      <c r="L145" s="58"/>
      <c r="M145" s="209"/>
      <c r="N145" s="39"/>
      <c r="O145" s="39"/>
      <c r="P145" s="39"/>
      <c r="Q145" s="39"/>
      <c r="R145" s="39"/>
      <c r="S145" s="39"/>
      <c r="T145" s="75"/>
      <c r="AT145" s="21" t="s">
        <v>204</v>
      </c>
      <c r="AU145" s="21" t="s">
        <v>84</v>
      </c>
    </row>
    <row r="146" spans="2:65" s="10" customFormat="1" ht="29.85" customHeight="1">
      <c r="B146" s="168"/>
      <c r="C146" s="169"/>
      <c r="D146" s="182" t="s">
        <v>72</v>
      </c>
      <c r="E146" s="183" t="s">
        <v>132</v>
      </c>
      <c r="F146" s="183" t="s">
        <v>291</v>
      </c>
      <c r="G146" s="169"/>
      <c r="H146" s="169"/>
      <c r="I146" s="172"/>
      <c r="J146" s="184">
        <f>BK146</f>
        <v>0</v>
      </c>
      <c r="K146" s="169"/>
      <c r="L146" s="174"/>
      <c r="M146" s="175"/>
      <c r="N146" s="176"/>
      <c r="O146" s="176"/>
      <c r="P146" s="177">
        <f>SUM(P147:P153)</f>
        <v>0</v>
      </c>
      <c r="Q146" s="176"/>
      <c r="R146" s="177">
        <f>SUM(R147:R153)</f>
        <v>126.63838108</v>
      </c>
      <c r="S146" s="176"/>
      <c r="T146" s="178">
        <f>SUM(T147:T153)</f>
        <v>0</v>
      </c>
      <c r="AR146" s="179" t="s">
        <v>25</v>
      </c>
      <c r="AT146" s="180" t="s">
        <v>72</v>
      </c>
      <c r="AU146" s="180" t="s">
        <v>25</v>
      </c>
      <c r="AY146" s="179" t="s">
        <v>125</v>
      </c>
      <c r="BK146" s="181">
        <f>SUM(BK147:BK153)</f>
        <v>0</v>
      </c>
    </row>
    <row r="147" spans="2:65" s="1" customFormat="1" ht="28.8" customHeight="1">
      <c r="B147" s="38"/>
      <c r="C147" s="185" t="s">
        <v>292</v>
      </c>
      <c r="D147" s="185" t="s">
        <v>127</v>
      </c>
      <c r="E147" s="186" t="s">
        <v>293</v>
      </c>
      <c r="F147" s="187" t="s">
        <v>294</v>
      </c>
      <c r="G147" s="188" t="s">
        <v>155</v>
      </c>
      <c r="H147" s="189">
        <v>23.541</v>
      </c>
      <c r="I147" s="190"/>
      <c r="J147" s="191">
        <f t="shared" ref="J147:J153" si="30">ROUND(I147*H147,2)</f>
        <v>0</v>
      </c>
      <c r="K147" s="187" t="s">
        <v>131</v>
      </c>
      <c r="L147" s="58"/>
      <c r="M147" s="192" t="s">
        <v>24</v>
      </c>
      <c r="N147" s="193" t="s">
        <v>44</v>
      </c>
      <c r="O147" s="39"/>
      <c r="P147" s="194">
        <f t="shared" ref="P147:P153" si="31">O147*H147</f>
        <v>0</v>
      </c>
      <c r="Q147" s="194">
        <v>2.4779100000000001</v>
      </c>
      <c r="R147" s="194">
        <f t="shared" ref="R147:R153" si="32">Q147*H147</f>
        <v>58.332479310000004</v>
      </c>
      <c r="S147" s="194">
        <v>0</v>
      </c>
      <c r="T147" s="195">
        <f t="shared" ref="T147:T153" si="33">S147*H147</f>
        <v>0</v>
      </c>
      <c r="AR147" s="21" t="s">
        <v>132</v>
      </c>
      <c r="AT147" s="21" t="s">
        <v>127</v>
      </c>
      <c r="AU147" s="21" t="s">
        <v>84</v>
      </c>
      <c r="AY147" s="21" t="s">
        <v>125</v>
      </c>
      <c r="BE147" s="196">
        <f t="shared" ref="BE147:BE153" si="34">IF(N147="základní",J147,0)</f>
        <v>0</v>
      </c>
      <c r="BF147" s="196">
        <f t="shared" ref="BF147:BF153" si="35">IF(N147="snížená",J147,0)</f>
        <v>0</v>
      </c>
      <c r="BG147" s="196">
        <f t="shared" ref="BG147:BG153" si="36">IF(N147="zákl. přenesená",J147,0)</f>
        <v>0</v>
      </c>
      <c r="BH147" s="196">
        <f t="shared" ref="BH147:BH153" si="37">IF(N147="sníž. přenesená",J147,0)</f>
        <v>0</v>
      </c>
      <c r="BI147" s="196">
        <f t="shared" ref="BI147:BI153" si="38">IF(N147="nulová",J147,0)</f>
        <v>0</v>
      </c>
      <c r="BJ147" s="21" t="s">
        <v>25</v>
      </c>
      <c r="BK147" s="196">
        <f t="shared" ref="BK147:BK153" si="39">ROUND(I147*H147,2)</f>
        <v>0</v>
      </c>
      <c r="BL147" s="21" t="s">
        <v>132</v>
      </c>
      <c r="BM147" s="21" t="s">
        <v>286</v>
      </c>
    </row>
    <row r="148" spans="2:65" s="1" customFormat="1" ht="28.8" customHeight="1">
      <c r="B148" s="38"/>
      <c r="C148" s="185" t="s">
        <v>295</v>
      </c>
      <c r="D148" s="185" t="s">
        <v>127</v>
      </c>
      <c r="E148" s="186" t="s">
        <v>296</v>
      </c>
      <c r="F148" s="187" t="s">
        <v>297</v>
      </c>
      <c r="G148" s="188" t="s">
        <v>130</v>
      </c>
      <c r="H148" s="189">
        <v>78.468999999999994</v>
      </c>
      <c r="I148" s="190"/>
      <c r="J148" s="191">
        <f t="shared" si="30"/>
        <v>0</v>
      </c>
      <c r="K148" s="187" t="s">
        <v>131</v>
      </c>
      <c r="L148" s="58"/>
      <c r="M148" s="192" t="s">
        <v>24</v>
      </c>
      <c r="N148" s="193" t="s">
        <v>44</v>
      </c>
      <c r="O148" s="39"/>
      <c r="P148" s="194">
        <f t="shared" si="31"/>
        <v>0</v>
      </c>
      <c r="Q148" s="194">
        <v>7.6E-3</v>
      </c>
      <c r="R148" s="194">
        <f t="shared" si="32"/>
        <v>0.59636439999999991</v>
      </c>
      <c r="S148" s="194">
        <v>0</v>
      </c>
      <c r="T148" s="195">
        <f t="shared" si="33"/>
        <v>0</v>
      </c>
      <c r="AR148" s="21" t="s">
        <v>132</v>
      </c>
      <c r="AT148" s="21" t="s">
        <v>127</v>
      </c>
      <c r="AU148" s="21" t="s">
        <v>84</v>
      </c>
      <c r="AY148" s="21" t="s">
        <v>125</v>
      </c>
      <c r="BE148" s="196">
        <f t="shared" si="34"/>
        <v>0</v>
      </c>
      <c r="BF148" s="196">
        <f t="shared" si="35"/>
        <v>0</v>
      </c>
      <c r="BG148" s="196">
        <f t="shared" si="36"/>
        <v>0</v>
      </c>
      <c r="BH148" s="196">
        <f t="shared" si="37"/>
        <v>0</v>
      </c>
      <c r="BI148" s="196">
        <f t="shared" si="38"/>
        <v>0</v>
      </c>
      <c r="BJ148" s="21" t="s">
        <v>25</v>
      </c>
      <c r="BK148" s="196">
        <f t="shared" si="39"/>
        <v>0</v>
      </c>
      <c r="BL148" s="21" t="s">
        <v>132</v>
      </c>
      <c r="BM148" s="21" t="s">
        <v>292</v>
      </c>
    </row>
    <row r="149" spans="2:65" s="1" customFormat="1" ht="28.8" customHeight="1">
      <c r="B149" s="38"/>
      <c r="C149" s="185" t="s">
        <v>298</v>
      </c>
      <c r="D149" s="185" t="s">
        <v>127</v>
      </c>
      <c r="E149" s="186" t="s">
        <v>299</v>
      </c>
      <c r="F149" s="187" t="s">
        <v>300</v>
      </c>
      <c r="G149" s="188" t="s">
        <v>130</v>
      </c>
      <c r="H149" s="189">
        <v>14.85</v>
      </c>
      <c r="I149" s="190"/>
      <c r="J149" s="191">
        <f t="shared" si="30"/>
        <v>0</v>
      </c>
      <c r="K149" s="187" t="s">
        <v>131</v>
      </c>
      <c r="L149" s="58"/>
      <c r="M149" s="192" t="s">
        <v>24</v>
      </c>
      <c r="N149" s="193" t="s">
        <v>44</v>
      </c>
      <c r="O149" s="39"/>
      <c r="P149" s="194">
        <f t="shared" si="31"/>
        <v>0</v>
      </c>
      <c r="Q149" s="194">
        <v>1.787E-2</v>
      </c>
      <c r="R149" s="194">
        <f t="shared" si="32"/>
        <v>0.26536949999999998</v>
      </c>
      <c r="S149" s="194">
        <v>0</v>
      </c>
      <c r="T149" s="195">
        <f t="shared" si="33"/>
        <v>0</v>
      </c>
      <c r="AR149" s="21" t="s">
        <v>132</v>
      </c>
      <c r="AT149" s="21" t="s">
        <v>127</v>
      </c>
      <c r="AU149" s="21" t="s">
        <v>84</v>
      </c>
      <c r="AY149" s="21" t="s">
        <v>125</v>
      </c>
      <c r="BE149" s="196">
        <f t="shared" si="34"/>
        <v>0</v>
      </c>
      <c r="BF149" s="196">
        <f t="shared" si="35"/>
        <v>0</v>
      </c>
      <c r="BG149" s="196">
        <f t="shared" si="36"/>
        <v>0</v>
      </c>
      <c r="BH149" s="196">
        <f t="shared" si="37"/>
        <v>0</v>
      </c>
      <c r="BI149" s="196">
        <f t="shared" si="38"/>
        <v>0</v>
      </c>
      <c r="BJ149" s="21" t="s">
        <v>25</v>
      </c>
      <c r="BK149" s="196">
        <f t="shared" si="39"/>
        <v>0</v>
      </c>
      <c r="BL149" s="21" t="s">
        <v>132</v>
      </c>
      <c r="BM149" s="21" t="s">
        <v>295</v>
      </c>
    </row>
    <row r="150" spans="2:65" s="1" customFormat="1" ht="28.8" customHeight="1">
      <c r="B150" s="38"/>
      <c r="C150" s="185" t="s">
        <v>301</v>
      </c>
      <c r="D150" s="185" t="s">
        <v>127</v>
      </c>
      <c r="E150" s="186" t="s">
        <v>302</v>
      </c>
      <c r="F150" s="187" t="s">
        <v>303</v>
      </c>
      <c r="G150" s="188" t="s">
        <v>130</v>
      </c>
      <c r="H150" s="189">
        <v>78.468999999999994</v>
      </c>
      <c r="I150" s="190"/>
      <c r="J150" s="191">
        <f t="shared" si="30"/>
        <v>0</v>
      </c>
      <c r="K150" s="187" t="s">
        <v>131</v>
      </c>
      <c r="L150" s="58"/>
      <c r="M150" s="192" t="s">
        <v>24</v>
      </c>
      <c r="N150" s="193" t="s">
        <v>44</v>
      </c>
      <c r="O150" s="39"/>
      <c r="P150" s="194">
        <f t="shared" si="31"/>
        <v>0</v>
      </c>
      <c r="Q150" s="194">
        <v>0</v>
      </c>
      <c r="R150" s="194">
        <f t="shared" si="32"/>
        <v>0</v>
      </c>
      <c r="S150" s="194">
        <v>0</v>
      </c>
      <c r="T150" s="195">
        <f t="shared" si="33"/>
        <v>0</v>
      </c>
      <c r="AR150" s="21" t="s">
        <v>132</v>
      </c>
      <c r="AT150" s="21" t="s">
        <v>127</v>
      </c>
      <c r="AU150" s="21" t="s">
        <v>84</v>
      </c>
      <c r="AY150" s="21" t="s">
        <v>125</v>
      </c>
      <c r="BE150" s="196">
        <f t="shared" si="34"/>
        <v>0</v>
      </c>
      <c r="BF150" s="196">
        <f t="shared" si="35"/>
        <v>0</v>
      </c>
      <c r="BG150" s="196">
        <f t="shared" si="36"/>
        <v>0</v>
      </c>
      <c r="BH150" s="196">
        <f t="shared" si="37"/>
        <v>0</v>
      </c>
      <c r="BI150" s="196">
        <f t="shared" si="38"/>
        <v>0</v>
      </c>
      <c r="BJ150" s="21" t="s">
        <v>25</v>
      </c>
      <c r="BK150" s="196">
        <f t="shared" si="39"/>
        <v>0</v>
      </c>
      <c r="BL150" s="21" t="s">
        <v>132</v>
      </c>
      <c r="BM150" s="21" t="s">
        <v>298</v>
      </c>
    </row>
    <row r="151" spans="2:65" s="1" customFormat="1" ht="28.8" customHeight="1">
      <c r="B151" s="38"/>
      <c r="C151" s="185" t="s">
        <v>304</v>
      </c>
      <c r="D151" s="185" t="s">
        <v>127</v>
      </c>
      <c r="E151" s="186" t="s">
        <v>305</v>
      </c>
      <c r="F151" s="187" t="s">
        <v>306</v>
      </c>
      <c r="G151" s="188" t="s">
        <v>130</v>
      </c>
      <c r="H151" s="189">
        <v>14.85</v>
      </c>
      <c r="I151" s="190"/>
      <c r="J151" s="191">
        <f t="shared" si="30"/>
        <v>0</v>
      </c>
      <c r="K151" s="187" t="s">
        <v>131</v>
      </c>
      <c r="L151" s="58"/>
      <c r="M151" s="192" t="s">
        <v>24</v>
      </c>
      <c r="N151" s="193" t="s">
        <v>44</v>
      </c>
      <c r="O151" s="39"/>
      <c r="P151" s="194">
        <f t="shared" si="31"/>
        <v>0</v>
      </c>
      <c r="Q151" s="194">
        <v>0</v>
      </c>
      <c r="R151" s="194">
        <f t="shared" si="32"/>
        <v>0</v>
      </c>
      <c r="S151" s="194">
        <v>0</v>
      </c>
      <c r="T151" s="195">
        <f t="shared" si="33"/>
        <v>0</v>
      </c>
      <c r="AR151" s="21" t="s">
        <v>132</v>
      </c>
      <c r="AT151" s="21" t="s">
        <v>127</v>
      </c>
      <c r="AU151" s="21" t="s">
        <v>84</v>
      </c>
      <c r="AY151" s="21" t="s">
        <v>125</v>
      </c>
      <c r="BE151" s="196">
        <f t="shared" si="34"/>
        <v>0</v>
      </c>
      <c r="BF151" s="196">
        <f t="shared" si="35"/>
        <v>0</v>
      </c>
      <c r="BG151" s="196">
        <f t="shared" si="36"/>
        <v>0</v>
      </c>
      <c r="BH151" s="196">
        <f t="shared" si="37"/>
        <v>0</v>
      </c>
      <c r="BI151" s="196">
        <f t="shared" si="38"/>
        <v>0</v>
      </c>
      <c r="BJ151" s="21" t="s">
        <v>25</v>
      </c>
      <c r="BK151" s="196">
        <f t="shared" si="39"/>
        <v>0</v>
      </c>
      <c r="BL151" s="21" t="s">
        <v>132</v>
      </c>
      <c r="BM151" s="21" t="s">
        <v>301</v>
      </c>
    </row>
    <row r="152" spans="2:65" s="1" customFormat="1" ht="28.8" customHeight="1">
      <c r="B152" s="38"/>
      <c r="C152" s="185" t="s">
        <v>307</v>
      </c>
      <c r="D152" s="185" t="s">
        <v>127</v>
      </c>
      <c r="E152" s="186" t="s">
        <v>308</v>
      </c>
      <c r="F152" s="187" t="s">
        <v>309</v>
      </c>
      <c r="G152" s="188" t="s">
        <v>189</v>
      </c>
      <c r="H152" s="189">
        <v>6.093</v>
      </c>
      <c r="I152" s="190"/>
      <c r="J152" s="191">
        <f t="shared" si="30"/>
        <v>0</v>
      </c>
      <c r="K152" s="187" t="s">
        <v>131</v>
      </c>
      <c r="L152" s="58"/>
      <c r="M152" s="192" t="s">
        <v>24</v>
      </c>
      <c r="N152" s="193" t="s">
        <v>44</v>
      </c>
      <c r="O152" s="39"/>
      <c r="P152" s="194">
        <f t="shared" si="31"/>
        <v>0</v>
      </c>
      <c r="Q152" s="194">
        <v>1.0490900000000001</v>
      </c>
      <c r="R152" s="194">
        <f t="shared" si="32"/>
        <v>6.3921053700000003</v>
      </c>
      <c r="S152" s="194">
        <v>0</v>
      </c>
      <c r="T152" s="195">
        <f t="shared" si="33"/>
        <v>0</v>
      </c>
      <c r="AR152" s="21" t="s">
        <v>132</v>
      </c>
      <c r="AT152" s="21" t="s">
        <v>127</v>
      </c>
      <c r="AU152" s="21" t="s">
        <v>84</v>
      </c>
      <c r="AY152" s="21" t="s">
        <v>125</v>
      </c>
      <c r="BE152" s="196">
        <f t="shared" si="34"/>
        <v>0</v>
      </c>
      <c r="BF152" s="196">
        <f t="shared" si="35"/>
        <v>0</v>
      </c>
      <c r="BG152" s="196">
        <f t="shared" si="36"/>
        <v>0</v>
      </c>
      <c r="BH152" s="196">
        <f t="shared" si="37"/>
        <v>0</v>
      </c>
      <c r="BI152" s="196">
        <f t="shared" si="38"/>
        <v>0</v>
      </c>
      <c r="BJ152" s="21" t="s">
        <v>25</v>
      </c>
      <c r="BK152" s="196">
        <f t="shared" si="39"/>
        <v>0</v>
      </c>
      <c r="BL152" s="21" t="s">
        <v>132</v>
      </c>
      <c r="BM152" s="21" t="s">
        <v>304</v>
      </c>
    </row>
    <row r="153" spans="2:65" s="1" customFormat="1" ht="40.200000000000003" customHeight="1">
      <c r="B153" s="38"/>
      <c r="C153" s="185" t="s">
        <v>310</v>
      </c>
      <c r="D153" s="185" t="s">
        <v>127</v>
      </c>
      <c r="E153" s="186" t="s">
        <v>311</v>
      </c>
      <c r="F153" s="187" t="s">
        <v>312</v>
      </c>
      <c r="G153" s="188" t="s">
        <v>130</v>
      </c>
      <c r="H153" s="189">
        <v>74.25</v>
      </c>
      <c r="I153" s="190"/>
      <c r="J153" s="191">
        <f t="shared" si="30"/>
        <v>0</v>
      </c>
      <c r="K153" s="187" t="s">
        <v>131</v>
      </c>
      <c r="L153" s="58"/>
      <c r="M153" s="192" t="s">
        <v>24</v>
      </c>
      <c r="N153" s="193" t="s">
        <v>44</v>
      </c>
      <c r="O153" s="39"/>
      <c r="P153" s="194">
        <f t="shared" si="31"/>
        <v>0</v>
      </c>
      <c r="Q153" s="194">
        <v>0.82225000000000004</v>
      </c>
      <c r="R153" s="194">
        <f t="shared" si="32"/>
        <v>61.052062500000005</v>
      </c>
      <c r="S153" s="194">
        <v>0</v>
      </c>
      <c r="T153" s="195">
        <f t="shared" si="33"/>
        <v>0</v>
      </c>
      <c r="AR153" s="21" t="s">
        <v>132</v>
      </c>
      <c r="AT153" s="21" t="s">
        <v>127</v>
      </c>
      <c r="AU153" s="21" t="s">
        <v>84</v>
      </c>
      <c r="AY153" s="21" t="s">
        <v>125</v>
      </c>
      <c r="BE153" s="196">
        <f t="shared" si="34"/>
        <v>0</v>
      </c>
      <c r="BF153" s="196">
        <f t="shared" si="35"/>
        <v>0</v>
      </c>
      <c r="BG153" s="196">
        <f t="shared" si="36"/>
        <v>0</v>
      </c>
      <c r="BH153" s="196">
        <f t="shared" si="37"/>
        <v>0</v>
      </c>
      <c r="BI153" s="196">
        <f t="shared" si="38"/>
        <v>0</v>
      </c>
      <c r="BJ153" s="21" t="s">
        <v>25</v>
      </c>
      <c r="BK153" s="196">
        <f t="shared" si="39"/>
        <v>0</v>
      </c>
      <c r="BL153" s="21" t="s">
        <v>132</v>
      </c>
      <c r="BM153" s="21" t="s">
        <v>307</v>
      </c>
    </row>
    <row r="154" spans="2:65" s="10" customFormat="1" ht="29.85" customHeight="1">
      <c r="B154" s="168"/>
      <c r="C154" s="169"/>
      <c r="D154" s="170" t="s">
        <v>72</v>
      </c>
      <c r="E154" s="221" t="s">
        <v>313</v>
      </c>
      <c r="F154" s="221" t="s">
        <v>314</v>
      </c>
      <c r="G154" s="169"/>
      <c r="H154" s="169"/>
      <c r="I154" s="172"/>
      <c r="J154" s="222">
        <f>BK154</f>
        <v>0</v>
      </c>
      <c r="K154" s="169"/>
      <c r="L154" s="174"/>
      <c r="M154" s="175"/>
      <c r="N154" s="176"/>
      <c r="O154" s="176"/>
      <c r="P154" s="177">
        <v>0</v>
      </c>
      <c r="Q154" s="176"/>
      <c r="R154" s="177">
        <v>0</v>
      </c>
      <c r="S154" s="176"/>
      <c r="T154" s="178">
        <v>0</v>
      </c>
      <c r="AR154" s="179" t="s">
        <v>25</v>
      </c>
      <c r="AT154" s="180" t="s">
        <v>72</v>
      </c>
      <c r="AU154" s="180" t="s">
        <v>25</v>
      </c>
      <c r="AY154" s="179" t="s">
        <v>125</v>
      </c>
      <c r="BK154" s="181">
        <v>0</v>
      </c>
    </row>
    <row r="155" spans="2:65" s="10" customFormat="1" ht="19.95" customHeight="1">
      <c r="B155" s="168"/>
      <c r="C155" s="169"/>
      <c r="D155" s="182" t="s">
        <v>72</v>
      </c>
      <c r="E155" s="183" t="s">
        <v>142</v>
      </c>
      <c r="F155" s="183" t="s">
        <v>315</v>
      </c>
      <c r="G155" s="169"/>
      <c r="H155" s="169"/>
      <c r="I155" s="172"/>
      <c r="J155" s="184">
        <f>BK155</f>
        <v>0</v>
      </c>
      <c r="K155" s="169"/>
      <c r="L155" s="174"/>
      <c r="M155" s="175"/>
      <c r="N155" s="176"/>
      <c r="O155" s="176"/>
      <c r="P155" s="177">
        <f>SUM(P156:P159)</f>
        <v>0</v>
      </c>
      <c r="Q155" s="176"/>
      <c r="R155" s="177">
        <f>SUM(R156:R159)</f>
        <v>66.848690000000005</v>
      </c>
      <c r="S155" s="176"/>
      <c r="T155" s="178">
        <f>SUM(T156:T159)</f>
        <v>0</v>
      </c>
      <c r="AR155" s="179" t="s">
        <v>25</v>
      </c>
      <c r="AT155" s="180" t="s">
        <v>72</v>
      </c>
      <c r="AU155" s="180" t="s">
        <v>25</v>
      </c>
      <c r="AY155" s="179" t="s">
        <v>125</v>
      </c>
      <c r="BK155" s="181">
        <f>SUM(BK156:BK159)</f>
        <v>0</v>
      </c>
    </row>
    <row r="156" spans="2:65" s="1" customFormat="1" ht="28.8" customHeight="1">
      <c r="B156" s="38"/>
      <c r="C156" s="185" t="s">
        <v>316</v>
      </c>
      <c r="D156" s="185" t="s">
        <v>127</v>
      </c>
      <c r="E156" s="186" t="s">
        <v>317</v>
      </c>
      <c r="F156" s="187" t="s">
        <v>318</v>
      </c>
      <c r="G156" s="188" t="s">
        <v>130</v>
      </c>
      <c r="H156" s="189">
        <v>61.5</v>
      </c>
      <c r="I156" s="190"/>
      <c r="J156" s="191">
        <f>ROUND(I156*H156,2)</f>
        <v>0</v>
      </c>
      <c r="K156" s="187" t="s">
        <v>131</v>
      </c>
      <c r="L156" s="58"/>
      <c r="M156" s="192" t="s">
        <v>24</v>
      </c>
      <c r="N156" s="193" t="s">
        <v>44</v>
      </c>
      <c r="O156" s="39"/>
      <c r="P156" s="194">
        <f>O156*H156</f>
        <v>0</v>
      </c>
      <c r="Q156" s="194">
        <v>0.49586999999999998</v>
      </c>
      <c r="R156" s="194">
        <f>Q156*H156</f>
        <v>30.496005</v>
      </c>
      <c r="S156" s="194">
        <v>0</v>
      </c>
      <c r="T156" s="195">
        <f>S156*H156</f>
        <v>0</v>
      </c>
      <c r="AR156" s="21" t="s">
        <v>132</v>
      </c>
      <c r="AT156" s="21" t="s">
        <v>127</v>
      </c>
      <c r="AU156" s="21" t="s">
        <v>84</v>
      </c>
      <c r="AY156" s="21" t="s">
        <v>125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21" t="s">
        <v>25</v>
      </c>
      <c r="BK156" s="196">
        <f>ROUND(I156*H156,2)</f>
        <v>0</v>
      </c>
      <c r="BL156" s="21" t="s">
        <v>132</v>
      </c>
      <c r="BM156" s="21" t="s">
        <v>316</v>
      </c>
    </row>
    <row r="157" spans="2:65" s="1" customFormat="1" ht="28.8" customHeight="1">
      <c r="B157" s="38"/>
      <c r="C157" s="185" t="s">
        <v>319</v>
      </c>
      <c r="D157" s="185" t="s">
        <v>127</v>
      </c>
      <c r="E157" s="186" t="s">
        <v>320</v>
      </c>
      <c r="F157" s="187" t="s">
        <v>321</v>
      </c>
      <c r="G157" s="188" t="s">
        <v>130</v>
      </c>
      <c r="H157" s="189">
        <v>78.5</v>
      </c>
      <c r="I157" s="190"/>
      <c r="J157" s="191">
        <f>ROUND(I157*H157,2)</f>
        <v>0</v>
      </c>
      <c r="K157" s="187" t="s">
        <v>131</v>
      </c>
      <c r="L157" s="58"/>
      <c r="M157" s="192" t="s">
        <v>24</v>
      </c>
      <c r="N157" s="193" t="s">
        <v>44</v>
      </c>
      <c r="O157" s="39"/>
      <c r="P157" s="194">
        <f>O157*H157</f>
        <v>0</v>
      </c>
      <c r="Q157" s="194">
        <v>6.0999999999999997E-4</v>
      </c>
      <c r="R157" s="194">
        <f>Q157*H157</f>
        <v>4.7884999999999997E-2</v>
      </c>
      <c r="S157" s="194">
        <v>0</v>
      </c>
      <c r="T157" s="195">
        <f>S157*H157</f>
        <v>0</v>
      </c>
      <c r="AR157" s="21" t="s">
        <v>132</v>
      </c>
      <c r="AT157" s="21" t="s">
        <v>127</v>
      </c>
      <c r="AU157" s="21" t="s">
        <v>84</v>
      </c>
      <c r="AY157" s="21" t="s">
        <v>125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21" t="s">
        <v>25</v>
      </c>
      <c r="BK157" s="196">
        <f>ROUND(I157*H157,2)</f>
        <v>0</v>
      </c>
      <c r="BL157" s="21" t="s">
        <v>132</v>
      </c>
      <c r="BM157" s="21" t="s">
        <v>319</v>
      </c>
    </row>
    <row r="158" spans="2:65" s="1" customFormat="1" ht="40.200000000000003" customHeight="1">
      <c r="B158" s="38"/>
      <c r="C158" s="185" t="s">
        <v>322</v>
      </c>
      <c r="D158" s="185" t="s">
        <v>127</v>
      </c>
      <c r="E158" s="186" t="s">
        <v>323</v>
      </c>
      <c r="F158" s="187" t="s">
        <v>324</v>
      </c>
      <c r="G158" s="188" t="s">
        <v>130</v>
      </c>
      <c r="H158" s="189">
        <v>218.5</v>
      </c>
      <c r="I158" s="190"/>
      <c r="J158" s="191">
        <f>ROUND(I158*H158,2)</f>
        <v>0</v>
      </c>
      <c r="K158" s="187" t="s">
        <v>131</v>
      </c>
      <c r="L158" s="58"/>
      <c r="M158" s="192" t="s">
        <v>24</v>
      </c>
      <c r="N158" s="193" t="s">
        <v>44</v>
      </c>
      <c r="O158" s="39"/>
      <c r="P158" s="194">
        <f>O158*H158</f>
        <v>0</v>
      </c>
      <c r="Q158" s="194">
        <v>0.12966</v>
      </c>
      <c r="R158" s="194">
        <f>Q158*H158</f>
        <v>28.33071</v>
      </c>
      <c r="S158" s="194">
        <v>0</v>
      </c>
      <c r="T158" s="195">
        <f>S158*H158</f>
        <v>0</v>
      </c>
      <c r="AR158" s="21" t="s">
        <v>132</v>
      </c>
      <c r="AT158" s="21" t="s">
        <v>127</v>
      </c>
      <c r="AU158" s="21" t="s">
        <v>84</v>
      </c>
      <c r="AY158" s="21" t="s">
        <v>125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21" t="s">
        <v>25</v>
      </c>
      <c r="BK158" s="196">
        <f>ROUND(I158*H158,2)</f>
        <v>0</v>
      </c>
      <c r="BL158" s="21" t="s">
        <v>132</v>
      </c>
      <c r="BM158" s="21" t="s">
        <v>322</v>
      </c>
    </row>
    <row r="159" spans="2:65" s="1" customFormat="1" ht="28.8" customHeight="1">
      <c r="B159" s="38"/>
      <c r="C159" s="185" t="s">
        <v>325</v>
      </c>
      <c r="D159" s="185" t="s">
        <v>127</v>
      </c>
      <c r="E159" s="186" t="s">
        <v>326</v>
      </c>
      <c r="F159" s="187" t="s">
        <v>327</v>
      </c>
      <c r="G159" s="188" t="s">
        <v>130</v>
      </c>
      <c r="H159" s="189">
        <v>61.5</v>
      </c>
      <c r="I159" s="190"/>
      <c r="J159" s="191">
        <f>ROUND(I159*H159,2)</f>
        <v>0</v>
      </c>
      <c r="K159" s="187" t="s">
        <v>131</v>
      </c>
      <c r="L159" s="58"/>
      <c r="M159" s="192" t="s">
        <v>24</v>
      </c>
      <c r="N159" s="193" t="s">
        <v>44</v>
      </c>
      <c r="O159" s="39"/>
      <c r="P159" s="194">
        <f>O159*H159</f>
        <v>0</v>
      </c>
      <c r="Q159" s="194">
        <v>0.12966</v>
      </c>
      <c r="R159" s="194">
        <f>Q159*H159</f>
        <v>7.9740899999999995</v>
      </c>
      <c r="S159" s="194">
        <v>0</v>
      </c>
      <c r="T159" s="195">
        <f>S159*H159</f>
        <v>0</v>
      </c>
      <c r="AR159" s="21" t="s">
        <v>132</v>
      </c>
      <c r="AT159" s="21" t="s">
        <v>127</v>
      </c>
      <c r="AU159" s="21" t="s">
        <v>84</v>
      </c>
      <c r="AY159" s="21" t="s">
        <v>125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21" t="s">
        <v>25</v>
      </c>
      <c r="BK159" s="196">
        <f>ROUND(I159*H159,2)</f>
        <v>0</v>
      </c>
      <c r="BL159" s="21" t="s">
        <v>132</v>
      </c>
      <c r="BM159" s="21" t="s">
        <v>325</v>
      </c>
    </row>
    <row r="160" spans="2:65" s="10" customFormat="1" ht="29.85" customHeight="1">
      <c r="B160" s="168"/>
      <c r="C160" s="169"/>
      <c r="D160" s="182" t="s">
        <v>72</v>
      </c>
      <c r="E160" s="183" t="s">
        <v>156</v>
      </c>
      <c r="F160" s="183" t="s">
        <v>328</v>
      </c>
      <c r="G160" s="169"/>
      <c r="H160" s="169"/>
      <c r="I160" s="172"/>
      <c r="J160" s="184">
        <f>BK160</f>
        <v>0</v>
      </c>
      <c r="K160" s="169"/>
      <c r="L160" s="174"/>
      <c r="M160" s="175"/>
      <c r="N160" s="176"/>
      <c r="O160" s="176"/>
      <c r="P160" s="177">
        <f>P161+SUM(P162:P175)</f>
        <v>0</v>
      </c>
      <c r="Q160" s="176"/>
      <c r="R160" s="177">
        <f>R161+SUM(R162:R175)</f>
        <v>16.3683975</v>
      </c>
      <c r="S160" s="176"/>
      <c r="T160" s="178">
        <f>T161+SUM(T162:T175)</f>
        <v>201.5061</v>
      </c>
      <c r="AR160" s="179" t="s">
        <v>25</v>
      </c>
      <c r="AT160" s="180" t="s">
        <v>72</v>
      </c>
      <c r="AU160" s="180" t="s">
        <v>25</v>
      </c>
      <c r="AY160" s="179" t="s">
        <v>125</v>
      </c>
      <c r="BK160" s="181">
        <f>BK161+SUM(BK162:BK175)</f>
        <v>0</v>
      </c>
    </row>
    <row r="161" spans="2:65" s="1" customFormat="1" ht="20.399999999999999" customHeight="1">
      <c r="B161" s="38"/>
      <c r="C161" s="185" t="s">
        <v>329</v>
      </c>
      <c r="D161" s="185" t="s">
        <v>127</v>
      </c>
      <c r="E161" s="186" t="s">
        <v>330</v>
      </c>
      <c r="F161" s="187" t="s">
        <v>331</v>
      </c>
      <c r="G161" s="188" t="s">
        <v>332</v>
      </c>
      <c r="H161" s="189">
        <v>4</v>
      </c>
      <c r="I161" s="190"/>
      <c r="J161" s="191">
        <f>ROUND(I161*H161,2)</f>
        <v>0</v>
      </c>
      <c r="K161" s="187" t="s">
        <v>24</v>
      </c>
      <c r="L161" s="58"/>
      <c r="M161" s="192" t="s">
        <v>24</v>
      </c>
      <c r="N161" s="193" t="s">
        <v>44</v>
      </c>
      <c r="O161" s="39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AR161" s="21" t="s">
        <v>132</v>
      </c>
      <c r="AT161" s="21" t="s">
        <v>127</v>
      </c>
      <c r="AU161" s="21" t="s">
        <v>84</v>
      </c>
      <c r="AY161" s="21" t="s">
        <v>125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21" t="s">
        <v>25</v>
      </c>
      <c r="BK161" s="196">
        <f>ROUND(I161*H161,2)</f>
        <v>0</v>
      </c>
      <c r="BL161" s="21" t="s">
        <v>132</v>
      </c>
      <c r="BM161" s="21" t="s">
        <v>333</v>
      </c>
    </row>
    <row r="162" spans="2:65" s="1" customFormat="1" ht="40.200000000000003" customHeight="1">
      <c r="B162" s="38"/>
      <c r="C162" s="185" t="s">
        <v>334</v>
      </c>
      <c r="D162" s="185" t="s">
        <v>127</v>
      </c>
      <c r="E162" s="186" t="s">
        <v>335</v>
      </c>
      <c r="F162" s="187" t="s">
        <v>336</v>
      </c>
      <c r="G162" s="188" t="s">
        <v>138</v>
      </c>
      <c r="H162" s="189">
        <v>49.5</v>
      </c>
      <c r="I162" s="190"/>
      <c r="J162" s="191">
        <f>ROUND(I162*H162,2)</f>
        <v>0</v>
      </c>
      <c r="K162" s="187" t="s">
        <v>131</v>
      </c>
      <c r="L162" s="58"/>
      <c r="M162" s="192" t="s">
        <v>24</v>
      </c>
      <c r="N162" s="193" t="s">
        <v>44</v>
      </c>
      <c r="O162" s="39"/>
      <c r="P162" s="194">
        <f>O162*H162</f>
        <v>0</v>
      </c>
      <c r="Q162" s="194">
        <v>5.0000000000000001E-4</v>
      </c>
      <c r="R162" s="194">
        <f>Q162*H162</f>
        <v>2.4750000000000001E-2</v>
      </c>
      <c r="S162" s="194">
        <v>0</v>
      </c>
      <c r="T162" s="195">
        <f>S162*H162</f>
        <v>0</v>
      </c>
      <c r="AR162" s="21" t="s">
        <v>132</v>
      </c>
      <c r="AT162" s="21" t="s">
        <v>127</v>
      </c>
      <c r="AU162" s="21" t="s">
        <v>84</v>
      </c>
      <c r="AY162" s="21" t="s">
        <v>125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21" t="s">
        <v>25</v>
      </c>
      <c r="BK162" s="196">
        <f>ROUND(I162*H162,2)</f>
        <v>0</v>
      </c>
      <c r="BL162" s="21" t="s">
        <v>132</v>
      </c>
      <c r="BM162" s="21" t="s">
        <v>334</v>
      </c>
    </row>
    <row r="163" spans="2:65" s="1" customFormat="1" ht="28.8" customHeight="1">
      <c r="B163" s="38"/>
      <c r="C163" s="185" t="s">
        <v>337</v>
      </c>
      <c r="D163" s="185" t="s">
        <v>127</v>
      </c>
      <c r="E163" s="186" t="s">
        <v>338</v>
      </c>
      <c r="F163" s="187" t="s">
        <v>339</v>
      </c>
      <c r="G163" s="188" t="s">
        <v>138</v>
      </c>
      <c r="H163" s="189">
        <v>49.5</v>
      </c>
      <c r="I163" s="190"/>
      <c r="J163" s="191">
        <f>ROUND(I163*H163,2)</f>
        <v>0</v>
      </c>
      <c r="K163" s="187" t="s">
        <v>131</v>
      </c>
      <c r="L163" s="58"/>
      <c r="M163" s="192" t="s">
        <v>24</v>
      </c>
      <c r="N163" s="193" t="s">
        <v>44</v>
      </c>
      <c r="O163" s="39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AR163" s="21" t="s">
        <v>132</v>
      </c>
      <c r="AT163" s="21" t="s">
        <v>127</v>
      </c>
      <c r="AU163" s="21" t="s">
        <v>84</v>
      </c>
      <c r="AY163" s="21" t="s">
        <v>125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21" t="s">
        <v>25</v>
      </c>
      <c r="BK163" s="196">
        <f>ROUND(I163*H163,2)</f>
        <v>0</v>
      </c>
      <c r="BL163" s="21" t="s">
        <v>132</v>
      </c>
      <c r="BM163" s="21" t="s">
        <v>340</v>
      </c>
    </row>
    <row r="164" spans="2:65" s="1" customFormat="1" ht="24">
      <c r="B164" s="38"/>
      <c r="C164" s="60"/>
      <c r="D164" s="223" t="s">
        <v>204</v>
      </c>
      <c r="E164" s="60"/>
      <c r="F164" s="224" t="s">
        <v>341</v>
      </c>
      <c r="G164" s="60"/>
      <c r="H164" s="60"/>
      <c r="I164" s="155"/>
      <c r="J164" s="60"/>
      <c r="K164" s="60"/>
      <c r="L164" s="58"/>
      <c r="M164" s="209"/>
      <c r="N164" s="39"/>
      <c r="O164" s="39"/>
      <c r="P164" s="39"/>
      <c r="Q164" s="39"/>
      <c r="R164" s="39"/>
      <c r="S164" s="39"/>
      <c r="T164" s="75"/>
      <c r="AT164" s="21" t="s">
        <v>204</v>
      </c>
      <c r="AU164" s="21" t="s">
        <v>84</v>
      </c>
    </row>
    <row r="165" spans="2:65" s="1" customFormat="1" ht="40.200000000000003" customHeight="1">
      <c r="B165" s="38"/>
      <c r="C165" s="185" t="s">
        <v>342</v>
      </c>
      <c r="D165" s="185" t="s">
        <v>127</v>
      </c>
      <c r="E165" s="186" t="s">
        <v>343</v>
      </c>
      <c r="F165" s="187" t="s">
        <v>344</v>
      </c>
      <c r="G165" s="188" t="s">
        <v>138</v>
      </c>
      <c r="H165" s="189">
        <v>23</v>
      </c>
      <c r="I165" s="190"/>
      <c r="J165" s="191">
        <f t="shared" ref="J165:J174" si="40">ROUND(I165*H165,2)</f>
        <v>0</v>
      </c>
      <c r="K165" s="187" t="s">
        <v>131</v>
      </c>
      <c r="L165" s="58"/>
      <c r="M165" s="192" t="s">
        <v>24</v>
      </c>
      <c r="N165" s="193" t="s">
        <v>44</v>
      </c>
      <c r="O165" s="39"/>
      <c r="P165" s="194">
        <f t="shared" ref="P165:P174" si="41">O165*H165</f>
        <v>0</v>
      </c>
      <c r="Q165" s="194">
        <v>0.27093</v>
      </c>
      <c r="R165" s="194">
        <f t="shared" ref="R165:R174" si="42">Q165*H165</f>
        <v>6.2313900000000002</v>
      </c>
      <c r="S165" s="194">
        <v>0</v>
      </c>
      <c r="T165" s="195">
        <f t="shared" ref="T165:T174" si="43">S165*H165</f>
        <v>0</v>
      </c>
      <c r="AR165" s="21" t="s">
        <v>132</v>
      </c>
      <c r="AT165" s="21" t="s">
        <v>127</v>
      </c>
      <c r="AU165" s="21" t="s">
        <v>84</v>
      </c>
      <c r="AY165" s="21" t="s">
        <v>125</v>
      </c>
      <c r="BE165" s="196">
        <f t="shared" ref="BE165:BE174" si="44">IF(N165="základní",J165,0)</f>
        <v>0</v>
      </c>
      <c r="BF165" s="196">
        <f t="shared" ref="BF165:BF174" si="45">IF(N165="snížená",J165,0)</f>
        <v>0</v>
      </c>
      <c r="BG165" s="196">
        <f t="shared" ref="BG165:BG174" si="46">IF(N165="zákl. přenesená",J165,0)</f>
        <v>0</v>
      </c>
      <c r="BH165" s="196">
        <f t="shared" ref="BH165:BH174" si="47">IF(N165="sníž. přenesená",J165,0)</f>
        <v>0</v>
      </c>
      <c r="BI165" s="196">
        <f t="shared" ref="BI165:BI174" si="48">IF(N165="nulová",J165,0)</f>
        <v>0</v>
      </c>
      <c r="BJ165" s="21" t="s">
        <v>25</v>
      </c>
      <c r="BK165" s="196">
        <f t="shared" ref="BK165:BK174" si="49">ROUND(I165*H165,2)</f>
        <v>0</v>
      </c>
      <c r="BL165" s="21" t="s">
        <v>132</v>
      </c>
      <c r="BM165" s="21" t="s">
        <v>337</v>
      </c>
    </row>
    <row r="166" spans="2:65" s="1" customFormat="1" ht="28.8" customHeight="1">
      <c r="B166" s="38"/>
      <c r="C166" s="185" t="s">
        <v>345</v>
      </c>
      <c r="D166" s="185" t="s">
        <v>127</v>
      </c>
      <c r="E166" s="186" t="s">
        <v>346</v>
      </c>
      <c r="F166" s="187" t="s">
        <v>347</v>
      </c>
      <c r="G166" s="188" t="s">
        <v>248</v>
      </c>
      <c r="H166" s="189">
        <v>40</v>
      </c>
      <c r="I166" s="190"/>
      <c r="J166" s="191">
        <f t="shared" si="40"/>
        <v>0</v>
      </c>
      <c r="K166" s="187" t="s">
        <v>131</v>
      </c>
      <c r="L166" s="58"/>
      <c r="M166" s="192" t="s">
        <v>24</v>
      </c>
      <c r="N166" s="193" t="s">
        <v>44</v>
      </c>
      <c r="O166" s="39"/>
      <c r="P166" s="194">
        <f t="shared" si="41"/>
        <v>0</v>
      </c>
      <c r="Q166" s="194">
        <v>4.0000000000000003E-5</v>
      </c>
      <c r="R166" s="194">
        <f t="shared" si="42"/>
        <v>1.6000000000000001E-3</v>
      </c>
      <c r="S166" s="194">
        <v>0</v>
      </c>
      <c r="T166" s="195">
        <f t="shared" si="43"/>
        <v>0</v>
      </c>
      <c r="AR166" s="21" t="s">
        <v>132</v>
      </c>
      <c r="AT166" s="21" t="s">
        <v>127</v>
      </c>
      <c r="AU166" s="21" t="s">
        <v>84</v>
      </c>
      <c r="AY166" s="21" t="s">
        <v>125</v>
      </c>
      <c r="BE166" s="196">
        <f t="shared" si="44"/>
        <v>0</v>
      </c>
      <c r="BF166" s="196">
        <f t="shared" si="45"/>
        <v>0</v>
      </c>
      <c r="BG166" s="196">
        <f t="shared" si="46"/>
        <v>0</v>
      </c>
      <c r="BH166" s="196">
        <f t="shared" si="47"/>
        <v>0</v>
      </c>
      <c r="BI166" s="196">
        <f t="shared" si="48"/>
        <v>0</v>
      </c>
      <c r="BJ166" s="21" t="s">
        <v>25</v>
      </c>
      <c r="BK166" s="196">
        <f t="shared" si="49"/>
        <v>0</v>
      </c>
      <c r="BL166" s="21" t="s">
        <v>132</v>
      </c>
      <c r="BM166" s="21" t="s">
        <v>342</v>
      </c>
    </row>
    <row r="167" spans="2:65" s="1" customFormat="1" ht="28.8" customHeight="1">
      <c r="B167" s="38"/>
      <c r="C167" s="185" t="s">
        <v>348</v>
      </c>
      <c r="D167" s="185" t="s">
        <v>127</v>
      </c>
      <c r="E167" s="186" t="s">
        <v>349</v>
      </c>
      <c r="F167" s="187" t="s">
        <v>350</v>
      </c>
      <c r="G167" s="188" t="s">
        <v>248</v>
      </c>
      <c r="H167" s="189">
        <v>44</v>
      </c>
      <c r="I167" s="190"/>
      <c r="J167" s="191">
        <f t="shared" si="40"/>
        <v>0</v>
      </c>
      <c r="K167" s="187" t="s">
        <v>131</v>
      </c>
      <c r="L167" s="58"/>
      <c r="M167" s="192" t="s">
        <v>24</v>
      </c>
      <c r="N167" s="193" t="s">
        <v>44</v>
      </c>
      <c r="O167" s="39"/>
      <c r="P167" s="194">
        <f t="shared" si="41"/>
        <v>0</v>
      </c>
      <c r="Q167" s="194">
        <v>8.0000000000000007E-5</v>
      </c>
      <c r="R167" s="194">
        <f t="shared" si="42"/>
        <v>3.5200000000000001E-3</v>
      </c>
      <c r="S167" s="194">
        <v>0</v>
      </c>
      <c r="T167" s="195">
        <f t="shared" si="43"/>
        <v>0</v>
      </c>
      <c r="AR167" s="21" t="s">
        <v>132</v>
      </c>
      <c r="AT167" s="21" t="s">
        <v>127</v>
      </c>
      <c r="AU167" s="21" t="s">
        <v>84</v>
      </c>
      <c r="AY167" s="21" t="s">
        <v>125</v>
      </c>
      <c r="BE167" s="196">
        <f t="shared" si="44"/>
        <v>0</v>
      </c>
      <c r="BF167" s="196">
        <f t="shared" si="45"/>
        <v>0</v>
      </c>
      <c r="BG167" s="196">
        <f t="shared" si="46"/>
        <v>0</v>
      </c>
      <c r="BH167" s="196">
        <f t="shared" si="47"/>
        <v>0</v>
      </c>
      <c r="BI167" s="196">
        <f t="shared" si="48"/>
        <v>0</v>
      </c>
      <c r="BJ167" s="21" t="s">
        <v>25</v>
      </c>
      <c r="BK167" s="196">
        <f t="shared" si="49"/>
        <v>0</v>
      </c>
      <c r="BL167" s="21" t="s">
        <v>132</v>
      </c>
      <c r="BM167" s="21" t="s">
        <v>345</v>
      </c>
    </row>
    <row r="168" spans="2:65" s="1" customFormat="1" ht="28.8" customHeight="1">
      <c r="B168" s="38"/>
      <c r="C168" s="185" t="s">
        <v>351</v>
      </c>
      <c r="D168" s="185" t="s">
        <v>127</v>
      </c>
      <c r="E168" s="186" t="s">
        <v>352</v>
      </c>
      <c r="F168" s="187" t="s">
        <v>353</v>
      </c>
      <c r="G168" s="188" t="s">
        <v>248</v>
      </c>
      <c r="H168" s="189">
        <v>40</v>
      </c>
      <c r="I168" s="190"/>
      <c r="J168" s="191">
        <f t="shared" si="40"/>
        <v>0</v>
      </c>
      <c r="K168" s="187" t="s">
        <v>131</v>
      </c>
      <c r="L168" s="58"/>
      <c r="M168" s="192" t="s">
        <v>24</v>
      </c>
      <c r="N168" s="193" t="s">
        <v>44</v>
      </c>
      <c r="O168" s="39"/>
      <c r="P168" s="194">
        <f t="shared" si="41"/>
        <v>0</v>
      </c>
      <c r="Q168" s="194">
        <v>2.0000000000000001E-4</v>
      </c>
      <c r="R168" s="194">
        <f t="shared" si="42"/>
        <v>8.0000000000000002E-3</v>
      </c>
      <c r="S168" s="194">
        <v>0</v>
      </c>
      <c r="T168" s="195">
        <f t="shared" si="43"/>
        <v>0</v>
      </c>
      <c r="AR168" s="21" t="s">
        <v>132</v>
      </c>
      <c r="AT168" s="21" t="s">
        <v>127</v>
      </c>
      <c r="AU168" s="21" t="s">
        <v>84</v>
      </c>
      <c r="AY168" s="21" t="s">
        <v>125</v>
      </c>
      <c r="BE168" s="196">
        <f t="shared" si="44"/>
        <v>0</v>
      </c>
      <c r="BF168" s="196">
        <f t="shared" si="45"/>
        <v>0</v>
      </c>
      <c r="BG168" s="196">
        <f t="shared" si="46"/>
        <v>0</v>
      </c>
      <c r="BH168" s="196">
        <f t="shared" si="47"/>
        <v>0</v>
      </c>
      <c r="BI168" s="196">
        <f t="shared" si="48"/>
        <v>0</v>
      </c>
      <c r="BJ168" s="21" t="s">
        <v>25</v>
      </c>
      <c r="BK168" s="196">
        <f t="shared" si="49"/>
        <v>0</v>
      </c>
      <c r="BL168" s="21" t="s">
        <v>132</v>
      </c>
      <c r="BM168" s="21" t="s">
        <v>348</v>
      </c>
    </row>
    <row r="169" spans="2:65" s="1" customFormat="1" ht="28.8" customHeight="1">
      <c r="B169" s="38"/>
      <c r="C169" s="185" t="s">
        <v>354</v>
      </c>
      <c r="D169" s="185" t="s">
        <v>127</v>
      </c>
      <c r="E169" s="186" t="s">
        <v>355</v>
      </c>
      <c r="F169" s="187" t="s">
        <v>356</v>
      </c>
      <c r="G169" s="188" t="s">
        <v>248</v>
      </c>
      <c r="H169" s="189">
        <v>44</v>
      </c>
      <c r="I169" s="190"/>
      <c r="J169" s="191">
        <f t="shared" si="40"/>
        <v>0</v>
      </c>
      <c r="K169" s="187" t="s">
        <v>131</v>
      </c>
      <c r="L169" s="58"/>
      <c r="M169" s="192" t="s">
        <v>24</v>
      </c>
      <c r="N169" s="193" t="s">
        <v>44</v>
      </c>
      <c r="O169" s="39"/>
      <c r="P169" s="194">
        <f t="shared" si="41"/>
        <v>0</v>
      </c>
      <c r="Q169" s="194">
        <v>4.0000000000000002E-4</v>
      </c>
      <c r="R169" s="194">
        <f t="shared" si="42"/>
        <v>1.7600000000000001E-2</v>
      </c>
      <c r="S169" s="194">
        <v>0</v>
      </c>
      <c r="T169" s="195">
        <f t="shared" si="43"/>
        <v>0</v>
      </c>
      <c r="AR169" s="21" t="s">
        <v>132</v>
      </c>
      <c r="AT169" s="21" t="s">
        <v>127</v>
      </c>
      <c r="AU169" s="21" t="s">
        <v>84</v>
      </c>
      <c r="AY169" s="21" t="s">
        <v>125</v>
      </c>
      <c r="BE169" s="196">
        <f t="shared" si="44"/>
        <v>0</v>
      </c>
      <c r="BF169" s="196">
        <f t="shared" si="45"/>
        <v>0</v>
      </c>
      <c r="BG169" s="196">
        <f t="shared" si="46"/>
        <v>0</v>
      </c>
      <c r="BH169" s="196">
        <f t="shared" si="47"/>
        <v>0</v>
      </c>
      <c r="BI169" s="196">
        <f t="shared" si="48"/>
        <v>0</v>
      </c>
      <c r="BJ169" s="21" t="s">
        <v>25</v>
      </c>
      <c r="BK169" s="196">
        <f t="shared" si="49"/>
        <v>0</v>
      </c>
      <c r="BL169" s="21" t="s">
        <v>132</v>
      </c>
      <c r="BM169" s="21" t="s">
        <v>351</v>
      </c>
    </row>
    <row r="170" spans="2:65" s="1" customFormat="1" ht="20.399999999999999" customHeight="1">
      <c r="B170" s="38"/>
      <c r="C170" s="185" t="s">
        <v>357</v>
      </c>
      <c r="D170" s="185" t="s">
        <v>127</v>
      </c>
      <c r="E170" s="186" t="s">
        <v>358</v>
      </c>
      <c r="F170" s="187" t="s">
        <v>359</v>
      </c>
      <c r="G170" s="188" t="s">
        <v>155</v>
      </c>
      <c r="H170" s="189">
        <v>16.64</v>
      </c>
      <c r="I170" s="190"/>
      <c r="J170" s="191">
        <f t="shared" si="40"/>
        <v>0</v>
      </c>
      <c r="K170" s="187" t="s">
        <v>131</v>
      </c>
      <c r="L170" s="58"/>
      <c r="M170" s="192" t="s">
        <v>24</v>
      </c>
      <c r="N170" s="193" t="s">
        <v>44</v>
      </c>
      <c r="O170" s="39"/>
      <c r="P170" s="194">
        <f t="shared" si="41"/>
        <v>0</v>
      </c>
      <c r="Q170" s="194">
        <v>0.12</v>
      </c>
      <c r="R170" s="194">
        <f t="shared" si="42"/>
        <v>1.9967999999999999</v>
      </c>
      <c r="S170" s="194">
        <v>2.4900000000000002</v>
      </c>
      <c r="T170" s="195">
        <f t="shared" si="43"/>
        <v>41.433600000000006</v>
      </c>
      <c r="AR170" s="21" t="s">
        <v>132</v>
      </c>
      <c r="AT170" s="21" t="s">
        <v>127</v>
      </c>
      <c r="AU170" s="21" t="s">
        <v>84</v>
      </c>
      <c r="AY170" s="21" t="s">
        <v>125</v>
      </c>
      <c r="BE170" s="196">
        <f t="shared" si="44"/>
        <v>0</v>
      </c>
      <c r="BF170" s="196">
        <f t="shared" si="45"/>
        <v>0</v>
      </c>
      <c r="BG170" s="196">
        <f t="shared" si="46"/>
        <v>0</v>
      </c>
      <c r="BH170" s="196">
        <f t="shared" si="47"/>
        <v>0</v>
      </c>
      <c r="BI170" s="196">
        <f t="shared" si="48"/>
        <v>0</v>
      </c>
      <c r="BJ170" s="21" t="s">
        <v>25</v>
      </c>
      <c r="BK170" s="196">
        <f t="shared" si="49"/>
        <v>0</v>
      </c>
      <c r="BL170" s="21" t="s">
        <v>132</v>
      </c>
      <c r="BM170" s="21" t="s">
        <v>354</v>
      </c>
    </row>
    <row r="171" spans="2:65" s="1" customFormat="1" ht="20.399999999999999" customHeight="1">
      <c r="B171" s="38"/>
      <c r="C171" s="185" t="s">
        <v>360</v>
      </c>
      <c r="D171" s="185" t="s">
        <v>127</v>
      </c>
      <c r="E171" s="186" t="s">
        <v>361</v>
      </c>
      <c r="F171" s="187" t="s">
        <v>362</v>
      </c>
      <c r="G171" s="188" t="s">
        <v>155</v>
      </c>
      <c r="H171" s="189">
        <v>16</v>
      </c>
      <c r="I171" s="190"/>
      <c r="J171" s="191">
        <f t="shared" si="40"/>
        <v>0</v>
      </c>
      <c r="K171" s="187" t="s">
        <v>131</v>
      </c>
      <c r="L171" s="58"/>
      <c r="M171" s="192" t="s">
        <v>24</v>
      </c>
      <c r="N171" s="193" t="s">
        <v>44</v>
      </c>
      <c r="O171" s="39"/>
      <c r="P171" s="194">
        <f t="shared" si="41"/>
        <v>0</v>
      </c>
      <c r="Q171" s="194">
        <v>0.12171</v>
      </c>
      <c r="R171" s="194">
        <f t="shared" si="42"/>
        <v>1.94736</v>
      </c>
      <c r="S171" s="194">
        <v>2.4</v>
      </c>
      <c r="T171" s="195">
        <f t="shared" si="43"/>
        <v>38.4</v>
      </c>
      <c r="AR171" s="21" t="s">
        <v>132</v>
      </c>
      <c r="AT171" s="21" t="s">
        <v>127</v>
      </c>
      <c r="AU171" s="21" t="s">
        <v>84</v>
      </c>
      <c r="AY171" s="21" t="s">
        <v>125</v>
      </c>
      <c r="BE171" s="196">
        <f t="shared" si="44"/>
        <v>0</v>
      </c>
      <c r="BF171" s="196">
        <f t="shared" si="45"/>
        <v>0</v>
      </c>
      <c r="BG171" s="196">
        <f t="shared" si="46"/>
        <v>0</v>
      </c>
      <c r="BH171" s="196">
        <f t="shared" si="47"/>
        <v>0</v>
      </c>
      <c r="BI171" s="196">
        <f t="shared" si="48"/>
        <v>0</v>
      </c>
      <c r="BJ171" s="21" t="s">
        <v>25</v>
      </c>
      <c r="BK171" s="196">
        <f t="shared" si="49"/>
        <v>0</v>
      </c>
      <c r="BL171" s="21" t="s">
        <v>132</v>
      </c>
      <c r="BM171" s="21" t="s">
        <v>357</v>
      </c>
    </row>
    <row r="172" spans="2:65" s="1" customFormat="1" ht="20.399999999999999" customHeight="1">
      <c r="B172" s="38"/>
      <c r="C172" s="185" t="s">
        <v>363</v>
      </c>
      <c r="D172" s="185" t="s">
        <v>127</v>
      </c>
      <c r="E172" s="186" t="s">
        <v>364</v>
      </c>
      <c r="F172" s="187" t="s">
        <v>365</v>
      </c>
      <c r="G172" s="188" t="s">
        <v>155</v>
      </c>
      <c r="H172" s="189">
        <v>5.25</v>
      </c>
      <c r="I172" s="190"/>
      <c r="J172" s="191">
        <f t="shared" si="40"/>
        <v>0</v>
      </c>
      <c r="K172" s="187" t="s">
        <v>131</v>
      </c>
      <c r="L172" s="58"/>
      <c r="M172" s="192" t="s">
        <v>24</v>
      </c>
      <c r="N172" s="193" t="s">
        <v>44</v>
      </c>
      <c r="O172" s="39"/>
      <c r="P172" s="194">
        <f t="shared" si="41"/>
        <v>0</v>
      </c>
      <c r="Q172" s="194">
        <v>0.12</v>
      </c>
      <c r="R172" s="194">
        <f t="shared" si="42"/>
        <v>0.63</v>
      </c>
      <c r="S172" s="194">
        <v>2.4900000000000002</v>
      </c>
      <c r="T172" s="195">
        <f t="shared" si="43"/>
        <v>13.072500000000002</v>
      </c>
      <c r="AR172" s="21" t="s">
        <v>132</v>
      </c>
      <c r="AT172" s="21" t="s">
        <v>127</v>
      </c>
      <c r="AU172" s="21" t="s">
        <v>84</v>
      </c>
      <c r="AY172" s="21" t="s">
        <v>125</v>
      </c>
      <c r="BE172" s="196">
        <f t="shared" si="44"/>
        <v>0</v>
      </c>
      <c r="BF172" s="196">
        <f t="shared" si="45"/>
        <v>0</v>
      </c>
      <c r="BG172" s="196">
        <f t="shared" si="46"/>
        <v>0</v>
      </c>
      <c r="BH172" s="196">
        <f t="shared" si="47"/>
        <v>0</v>
      </c>
      <c r="BI172" s="196">
        <f t="shared" si="48"/>
        <v>0</v>
      </c>
      <c r="BJ172" s="21" t="s">
        <v>25</v>
      </c>
      <c r="BK172" s="196">
        <f t="shared" si="49"/>
        <v>0</v>
      </c>
      <c r="BL172" s="21" t="s">
        <v>132</v>
      </c>
      <c r="BM172" s="21" t="s">
        <v>360</v>
      </c>
    </row>
    <row r="173" spans="2:65" s="1" customFormat="1" ht="20.399999999999999" customHeight="1">
      <c r="B173" s="38"/>
      <c r="C173" s="185" t="s">
        <v>366</v>
      </c>
      <c r="D173" s="185" t="s">
        <v>127</v>
      </c>
      <c r="E173" s="186" t="s">
        <v>367</v>
      </c>
      <c r="F173" s="187" t="s">
        <v>368</v>
      </c>
      <c r="G173" s="188" t="s">
        <v>155</v>
      </c>
      <c r="H173" s="189">
        <v>20.5</v>
      </c>
      <c r="I173" s="190"/>
      <c r="J173" s="191">
        <f t="shared" si="40"/>
        <v>0</v>
      </c>
      <c r="K173" s="187" t="s">
        <v>131</v>
      </c>
      <c r="L173" s="58"/>
      <c r="M173" s="192" t="s">
        <v>24</v>
      </c>
      <c r="N173" s="193" t="s">
        <v>44</v>
      </c>
      <c r="O173" s="39"/>
      <c r="P173" s="194">
        <f t="shared" si="41"/>
        <v>0</v>
      </c>
      <c r="Q173" s="194">
        <v>0.12171</v>
      </c>
      <c r="R173" s="194">
        <f t="shared" si="42"/>
        <v>2.4950549999999998</v>
      </c>
      <c r="S173" s="194">
        <v>2.4</v>
      </c>
      <c r="T173" s="195">
        <f t="shared" si="43"/>
        <v>49.199999999999996</v>
      </c>
      <c r="AR173" s="21" t="s">
        <v>132</v>
      </c>
      <c r="AT173" s="21" t="s">
        <v>127</v>
      </c>
      <c r="AU173" s="21" t="s">
        <v>84</v>
      </c>
      <c r="AY173" s="21" t="s">
        <v>125</v>
      </c>
      <c r="BE173" s="196">
        <f t="shared" si="44"/>
        <v>0</v>
      </c>
      <c r="BF173" s="196">
        <f t="shared" si="45"/>
        <v>0</v>
      </c>
      <c r="BG173" s="196">
        <f t="shared" si="46"/>
        <v>0</v>
      </c>
      <c r="BH173" s="196">
        <f t="shared" si="47"/>
        <v>0</v>
      </c>
      <c r="BI173" s="196">
        <f t="shared" si="48"/>
        <v>0</v>
      </c>
      <c r="BJ173" s="21" t="s">
        <v>25</v>
      </c>
      <c r="BK173" s="196">
        <f t="shared" si="49"/>
        <v>0</v>
      </c>
      <c r="BL173" s="21" t="s">
        <v>132</v>
      </c>
      <c r="BM173" s="21" t="s">
        <v>363</v>
      </c>
    </row>
    <row r="174" spans="2:65" s="1" customFormat="1" ht="20.399999999999999" customHeight="1">
      <c r="B174" s="38"/>
      <c r="C174" s="185" t="s">
        <v>369</v>
      </c>
      <c r="D174" s="185" t="s">
        <v>127</v>
      </c>
      <c r="E174" s="186" t="s">
        <v>370</v>
      </c>
      <c r="F174" s="187" t="s">
        <v>371</v>
      </c>
      <c r="G174" s="188" t="s">
        <v>155</v>
      </c>
      <c r="H174" s="189">
        <v>24.75</v>
      </c>
      <c r="I174" s="190"/>
      <c r="J174" s="191">
        <f t="shared" si="40"/>
        <v>0</v>
      </c>
      <c r="K174" s="187" t="s">
        <v>131</v>
      </c>
      <c r="L174" s="58"/>
      <c r="M174" s="192" t="s">
        <v>24</v>
      </c>
      <c r="N174" s="193" t="s">
        <v>44</v>
      </c>
      <c r="O174" s="39"/>
      <c r="P174" s="194">
        <f t="shared" si="41"/>
        <v>0</v>
      </c>
      <c r="Q174" s="194">
        <v>0.12171</v>
      </c>
      <c r="R174" s="194">
        <f t="shared" si="42"/>
        <v>3.0123224999999998</v>
      </c>
      <c r="S174" s="194">
        <v>2.4</v>
      </c>
      <c r="T174" s="195">
        <f t="shared" si="43"/>
        <v>59.4</v>
      </c>
      <c r="AR174" s="21" t="s">
        <v>132</v>
      </c>
      <c r="AT174" s="21" t="s">
        <v>127</v>
      </c>
      <c r="AU174" s="21" t="s">
        <v>84</v>
      </c>
      <c r="AY174" s="21" t="s">
        <v>125</v>
      </c>
      <c r="BE174" s="196">
        <f t="shared" si="44"/>
        <v>0</v>
      </c>
      <c r="BF174" s="196">
        <f t="shared" si="45"/>
        <v>0</v>
      </c>
      <c r="BG174" s="196">
        <f t="shared" si="46"/>
        <v>0</v>
      </c>
      <c r="BH174" s="196">
        <f t="shared" si="47"/>
        <v>0</v>
      </c>
      <c r="BI174" s="196">
        <f t="shared" si="48"/>
        <v>0</v>
      </c>
      <c r="BJ174" s="21" t="s">
        <v>25</v>
      </c>
      <c r="BK174" s="196">
        <f t="shared" si="49"/>
        <v>0</v>
      </c>
      <c r="BL174" s="21" t="s">
        <v>132</v>
      </c>
      <c r="BM174" s="21" t="s">
        <v>366</v>
      </c>
    </row>
    <row r="175" spans="2:65" s="10" customFormat="1" ht="22.35" customHeight="1">
      <c r="B175" s="168"/>
      <c r="C175" s="169"/>
      <c r="D175" s="182" t="s">
        <v>72</v>
      </c>
      <c r="E175" s="183" t="s">
        <v>372</v>
      </c>
      <c r="F175" s="183" t="s">
        <v>373</v>
      </c>
      <c r="G175" s="169"/>
      <c r="H175" s="169"/>
      <c r="I175" s="172"/>
      <c r="J175" s="184">
        <f>BK175</f>
        <v>0</v>
      </c>
      <c r="K175" s="169"/>
      <c r="L175" s="174"/>
      <c r="M175" s="175"/>
      <c r="N175" s="176"/>
      <c r="O175" s="176"/>
      <c r="P175" s="177">
        <f>SUM(P176:P179)</f>
        <v>0</v>
      </c>
      <c r="Q175" s="176"/>
      <c r="R175" s="177">
        <f>SUM(R176:R179)</f>
        <v>0</v>
      </c>
      <c r="S175" s="176"/>
      <c r="T175" s="178">
        <f>SUM(T176:T179)</f>
        <v>0</v>
      </c>
      <c r="AR175" s="179" t="s">
        <v>25</v>
      </c>
      <c r="AT175" s="180" t="s">
        <v>72</v>
      </c>
      <c r="AU175" s="180" t="s">
        <v>84</v>
      </c>
      <c r="AY175" s="179" t="s">
        <v>125</v>
      </c>
      <c r="BK175" s="181">
        <f>SUM(BK176:BK179)</f>
        <v>0</v>
      </c>
    </row>
    <row r="176" spans="2:65" s="1" customFormat="1" ht="28.8" customHeight="1">
      <c r="B176" s="38"/>
      <c r="C176" s="185" t="s">
        <v>374</v>
      </c>
      <c r="D176" s="185" t="s">
        <v>127</v>
      </c>
      <c r="E176" s="186" t="s">
        <v>375</v>
      </c>
      <c r="F176" s="187" t="s">
        <v>376</v>
      </c>
      <c r="G176" s="188" t="s">
        <v>189</v>
      </c>
      <c r="H176" s="189">
        <v>261.54199999999997</v>
      </c>
      <c r="I176" s="190"/>
      <c r="J176" s="191">
        <f>ROUND(I176*H176,2)</f>
        <v>0</v>
      </c>
      <c r="K176" s="187" t="s">
        <v>131</v>
      </c>
      <c r="L176" s="58"/>
      <c r="M176" s="192" t="s">
        <v>24</v>
      </c>
      <c r="N176" s="193" t="s">
        <v>44</v>
      </c>
      <c r="O176" s="39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AR176" s="21" t="s">
        <v>132</v>
      </c>
      <c r="AT176" s="21" t="s">
        <v>127</v>
      </c>
      <c r="AU176" s="21" t="s">
        <v>135</v>
      </c>
      <c r="AY176" s="21" t="s">
        <v>125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21" t="s">
        <v>25</v>
      </c>
      <c r="BK176" s="196">
        <f>ROUND(I176*H176,2)</f>
        <v>0</v>
      </c>
      <c r="BL176" s="21" t="s">
        <v>132</v>
      </c>
      <c r="BM176" s="21" t="s">
        <v>369</v>
      </c>
    </row>
    <row r="177" spans="2:65" s="1" customFormat="1" ht="28.8" customHeight="1">
      <c r="B177" s="38"/>
      <c r="C177" s="185" t="s">
        <v>377</v>
      </c>
      <c r="D177" s="185" t="s">
        <v>127</v>
      </c>
      <c r="E177" s="186" t="s">
        <v>378</v>
      </c>
      <c r="F177" s="187" t="s">
        <v>379</v>
      </c>
      <c r="G177" s="188" t="s">
        <v>189</v>
      </c>
      <c r="H177" s="189">
        <v>4969.2979999999998</v>
      </c>
      <c r="I177" s="190"/>
      <c r="J177" s="191">
        <f>ROUND(I177*H177,2)</f>
        <v>0</v>
      </c>
      <c r="K177" s="187" t="s">
        <v>131</v>
      </c>
      <c r="L177" s="58"/>
      <c r="M177" s="192" t="s">
        <v>24</v>
      </c>
      <c r="N177" s="193" t="s">
        <v>44</v>
      </c>
      <c r="O177" s="39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AR177" s="21" t="s">
        <v>132</v>
      </c>
      <c r="AT177" s="21" t="s">
        <v>127</v>
      </c>
      <c r="AU177" s="21" t="s">
        <v>135</v>
      </c>
      <c r="AY177" s="21" t="s">
        <v>125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21" t="s">
        <v>25</v>
      </c>
      <c r="BK177" s="196">
        <f>ROUND(I177*H177,2)</f>
        <v>0</v>
      </c>
      <c r="BL177" s="21" t="s">
        <v>132</v>
      </c>
      <c r="BM177" s="21" t="s">
        <v>374</v>
      </c>
    </row>
    <row r="178" spans="2:65" s="1" customFormat="1" ht="20.399999999999999" customHeight="1">
      <c r="B178" s="38"/>
      <c r="C178" s="185" t="s">
        <v>380</v>
      </c>
      <c r="D178" s="185" t="s">
        <v>127</v>
      </c>
      <c r="E178" s="186" t="s">
        <v>381</v>
      </c>
      <c r="F178" s="187" t="s">
        <v>382</v>
      </c>
      <c r="G178" s="188" t="s">
        <v>189</v>
      </c>
      <c r="H178" s="189">
        <v>261.54199999999997</v>
      </c>
      <c r="I178" s="190"/>
      <c r="J178" s="191">
        <f>ROUND(I178*H178,2)</f>
        <v>0</v>
      </c>
      <c r="K178" s="187" t="s">
        <v>131</v>
      </c>
      <c r="L178" s="58"/>
      <c r="M178" s="192" t="s">
        <v>24</v>
      </c>
      <c r="N178" s="193" t="s">
        <v>44</v>
      </c>
      <c r="O178" s="39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AR178" s="21" t="s">
        <v>132</v>
      </c>
      <c r="AT178" s="21" t="s">
        <v>127</v>
      </c>
      <c r="AU178" s="21" t="s">
        <v>135</v>
      </c>
      <c r="AY178" s="21" t="s">
        <v>125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21" t="s">
        <v>25</v>
      </c>
      <c r="BK178" s="196">
        <f>ROUND(I178*H178,2)</f>
        <v>0</v>
      </c>
      <c r="BL178" s="21" t="s">
        <v>132</v>
      </c>
      <c r="BM178" s="21" t="s">
        <v>377</v>
      </c>
    </row>
    <row r="179" spans="2:65" s="1" customFormat="1" ht="40.200000000000003" customHeight="1">
      <c r="B179" s="38"/>
      <c r="C179" s="185" t="s">
        <v>383</v>
      </c>
      <c r="D179" s="185" t="s">
        <v>127</v>
      </c>
      <c r="E179" s="186" t="s">
        <v>384</v>
      </c>
      <c r="F179" s="187" t="s">
        <v>385</v>
      </c>
      <c r="G179" s="188" t="s">
        <v>189</v>
      </c>
      <c r="H179" s="189">
        <v>685.28800000000001</v>
      </c>
      <c r="I179" s="190"/>
      <c r="J179" s="191">
        <f>ROUND(I179*H179,2)</f>
        <v>0</v>
      </c>
      <c r="K179" s="187" t="s">
        <v>131</v>
      </c>
      <c r="L179" s="58"/>
      <c r="M179" s="192" t="s">
        <v>24</v>
      </c>
      <c r="N179" s="193" t="s">
        <v>44</v>
      </c>
      <c r="O179" s="39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AR179" s="21" t="s">
        <v>132</v>
      </c>
      <c r="AT179" s="21" t="s">
        <v>127</v>
      </c>
      <c r="AU179" s="21" t="s">
        <v>135</v>
      </c>
      <c r="AY179" s="21" t="s">
        <v>125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21" t="s">
        <v>25</v>
      </c>
      <c r="BK179" s="196">
        <f>ROUND(I179*H179,2)</f>
        <v>0</v>
      </c>
      <c r="BL179" s="21" t="s">
        <v>132</v>
      </c>
      <c r="BM179" s="21" t="s">
        <v>380</v>
      </c>
    </row>
    <row r="180" spans="2:65" s="10" customFormat="1" ht="37.35" customHeight="1">
      <c r="B180" s="168"/>
      <c r="C180" s="169"/>
      <c r="D180" s="170" t="s">
        <v>72</v>
      </c>
      <c r="E180" s="171" t="s">
        <v>386</v>
      </c>
      <c r="F180" s="171" t="s">
        <v>387</v>
      </c>
      <c r="G180" s="169"/>
      <c r="H180" s="169"/>
      <c r="I180" s="172"/>
      <c r="J180" s="173">
        <f>BK180</f>
        <v>0</v>
      </c>
      <c r="K180" s="169"/>
      <c r="L180" s="174"/>
      <c r="M180" s="175"/>
      <c r="N180" s="176"/>
      <c r="O180" s="176"/>
      <c r="P180" s="177">
        <f>P181+P188</f>
        <v>0</v>
      </c>
      <c r="Q180" s="176"/>
      <c r="R180" s="177">
        <f>R181+R188</f>
        <v>2.5372050000000002</v>
      </c>
      <c r="S180" s="176"/>
      <c r="T180" s="178">
        <f>T181+T188</f>
        <v>0.55000000000000004</v>
      </c>
      <c r="AR180" s="179" t="s">
        <v>84</v>
      </c>
      <c r="AT180" s="180" t="s">
        <v>72</v>
      </c>
      <c r="AU180" s="180" t="s">
        <v>73</v>
      </c>
      <c r="AY180" s="179" t="s">
        <v>125</v>
      </c>
      <c r="BK180" s="181">
        <f>BK181+BK188</f>
        <v>0</v>
      </c>
    </row>
    <row r="181" spans="2:65" s="10" customFormat="1" ht="19.95" customHeight="1">
      <c r="B181" s="168"/>
      <c r="C181" s="169"/>
      <c r="D181" s="182" t="s">
        <v>72</v>
      </c>
      <c r="E181" s="183" t="s">
        <v>388</v>
      </c>
      <c r="F181" s="183" t="s">
        <v>389</v>
      </c>
      <c r="G181" s="169"/>
      <c r="H181" s="169"/>
      <c r="I181" s="172"/>
      <c r="J181" s="184">
        <f>BK181</f>
        <v>0</v>
      </c>
      <c r="K181" s="169"/>
      <c r="L181" s="174"/>
      <c r="M181" s="175"/>
      <c r="N181" s="176"/>
      <c r="O181" s="176"/>
      <c r="P181" s="177">
        <f>SUM(P182:P187)</f>
        <v>0</v>
      </c>
      <c r="Q181" s="176"/>
      <c r="R181" s="177">
        <f>SUM(R182:R187)</f>
        <v>1.8100450000000001</v>
      </c>
      <c r="S181" s="176"/>
      <c r="T181" s="178">
        <f>SUM(T182:T187)</f>
        <v>0</v>
      </c>
      <c r="AR181" s="179" t="s">
        <v>84</v>
      </c>
      <c r="AT181" s="180" t="s">
        <v>72</v>
      </c>
      <c r="AU181" s="180" t="s">
        <v>25</v>
      </c>
      <c r="AY181" s="179" t="s">
        <v>125</v>
      </c>
      <c r="BK181" s="181">
        <f>SUM(BK182:BK187)</f>
        <v>0</v>
      </c>
    </row>
    <row r="182" spans="2:65" s="1" customFormat="1" ht="28.8" customHeight="1">
      <c r="B182" s="38"/>
      <c r="C182" s="185" t="s">
        <v>390</v>
      </c>
      <c r="D182" s="185" t="s">
        <v>127</v>
      </c>
      <c r="E182" s="186" t="s">
        <v>391</v>
      </c>
      <c r="F182" s="187" t="s">
        <v>392</v>
      </c>
      <c r="G182" s="188" t="s">
        <v>130</v>
      </c>
      <c r="H182" s="189">
        <v>143.5</v>
      </c>
      <c r="I182" s="190"/>
      <c r="J182" s="191">
        <f t="shared" ref="J182:J187" si="50">ROUND(I182*H182,2)</f>
        <v>0</v>
      </c>
      <c r="K182" s="187" t="s">
        <v>131</v>
      </c>
      <c r="L182" s="58"/>
      <c r="M182" s="192" t="s">
        <v>24</v>
      </c>
      <c r="N182" s="193" t="s">
        <v>44</v>
      </c>
      <c r="O182" s="39"/>
      <c r="P182" s="194">
        <f t="shared" ref="P182:P187" si="51">O182*H182</f>
        <v>0</v>
      </c>
      <c r="Q182" s="194">
        <v>0</v>
      </c>
      <c r="R182" s="194">
        <f t="shared" ref="R182:R187" si="52">Q182*H182</f>
        <v>0</v>
      </c>
      <c r="S182" s="194">
        <v>0</v>
      </c>
      <c r="T182" s="195">
        <f t="shared" ref="T182:T187" si="53">S182*H182</f>
        <v>0</v>
      </c>
      <c r="AR182" s="21" t="s">
        <v>175</v>
      </c>
      <c r="AT182" s="21" t="s">
        <v>127</v>
      </c>
      <c r="AU182" s="21" t="s">
        <v>84</v>
      </c>
      <c r="AY182" s="21" t="s">
        <v>125</v>
      </c>
      <c r="BE182" s="196">
        <f t="shared" ref="BE182:BE187" si="54">IF(N182="základní",J182,0)</f>
        <v>0</v>
      </c>
      <c r="BF182" s="196">
        <f t="shared" ref="BF182:BF187" si="55">IF(N182="snížená",J182,0)</f>
        <v>0</v>
      </c>
      <c r="BG182" s="196">
        <f t="shared" ref="BG182:BG187" si="56">IF(N182="zákl. přenesená",J182,0)</f>
        <v>0</v>
      </c>
      <c r="BH182" s="196">
        <f t="shared" ref="BH182:BH187" si="57">IF(N182="sníž. přenesená",J182,0)</f>
        <v>0</v>
      </c>
      <c r="BI182" s="196">
        <f t="shared" ref="BI182:BI187" si="58">IF(N182="nulová",J182,0)</f>
        <v>0</v>
      </c>
      <c r="BJ182" s="21" t="s">
        <v>25</v>
      </c>
      <c r="BK182" s="196">
        <f t="shared" ref="BK182:BK187" si="59">ROUND(I182*H182,2)</f>
        <v>0</v>
      </c>
      <c r="BL182" s="21" t="s">
        <v>175</v>
      </c>
      <c r="BM182" s="21" t="s">
        <v>383</v>
      </c>
    </row>
    <row r="183" spans="2:65" s="1" customFormat="1" ht="20.399999999999999" customHeight="1">
      <c r="B183" s="38"/>
      <c r="C183" s="197" t="s">
        <v>393</v>
      </c>
      <c r="D183" s="197" t="s">
        <v>194</v>
      </c>
      <c r="E183" s="198" t="s">
        <v>394</v>
      </c>
      <c r="F183" s="199" t="s">
        <v>395</v>
      </c>
      <c r="G183" s="200" t="s">
        <v>189</v>
      </c>
      <c r="H183" s="201">
        <v>5.7000000000000002E-2</v>
      </c>
      <c r="I183" s="202"/>
      <c r="J183" s="203">
        <f t="shared" si="50"/>
        <v>0</v>
      </c>
      <c r="K183" s="199" t="s">
        <v>131</v>
      </c>
      <c r="L183" s="204"/>
      <c r="M183" s="205" t="s">
        <v>24</v>
      </c>
      <c r="N183" s="206" t="s">
        <v>44</v>
      </c>
      <c r="O183" s="39"/>
      <c r="P183" s="194">
        <f t="shared" si="51"/>
        <v>0</v>
      </c>
      <c r="Q183" s="194">
        <v>1</v>
      </c>
      <c r="R183" s="194">
        <f t="shared" si="52"/>
        <v>5.7000000000000002E-2</v>
      </c>
      <c r="S183" s="194">
        <v>0</v>
      </c>
      <c r="T183" s="195">
        <f t="shared" si="53"/>
        <v>0</v>
      </c>
      <c r="AR183" s="21" t="s">
        <v>229</v>
      </c>
      <c r="AT183" s="21" t="s">
        <v>194</v>
      </c>
      <c r="AU183" s="21" t="s">
        <v>84</v>
      </c>
      <c r="AY183" s="21" t="s">
        <v>125</v>
      </c>
      <c r="BE183" s="196">
        <f t="shared" si="54"/>
        <v>0</v>
      </c>
      <c r="BF183" s="196">
        <f t="shared" si="55"/>
        <v>0</v>
      </c>
      <c r="BG183" s="196">
        <f t="shared" si="56"/>
        <v>0</v>
      </c>
      <c r="BH183" s="196">
        <f t="shared" si="57"/>
        <v>0</v>
      </c>
      <c r="BI183" s="196">
        <f t="shared" si="58"/>
        <v>0</v>
      </c>
      <c r="BJ183" s="21" t="s">
        <v>25</v>
      </c>
      <c r="BK183" s="196">
        <f t="shared" si="59"/>
        <v>0</v>
      </c>
      <c r="BL183" s="21" t="s">
        <v>175</v>
      </c>
      <c r="BM183" s="21" t="s">
        <v>390</v>
      </c>
    </row>
    <row r="184" spans="2:65" s="1" customFormat="1" ht="28.8" customHeight="1">
      <c r="B184" s="38"/>
      <c r="C184" s="185" t="s">
        <v>396</v>
      </c>
      <c r="D184" s="185" t="s">
        <v>127</v>
      </c>
      <c r="E184" s="186" t="s">
        <v>397</v>
      </c>
      <c r="F184" s="187" t="s">
        <v>398</v>
      </c>
      <c r="G184" s="188" t="s">
        <v>130</v>
      </c>
      <c r="H184" s="189">
        <v>60</v>
      </c>
      <c r="I184" s="190"/>
      <c r="J184" s="191">
        <f t="shared" si="50"/>
        <v>0</v>
      </c>
      <c r="K184" s="187" t="s">
        <v>131</v>
      </c>
      <c r="L184" s="58"/>
      <c r="M184" s="192" t="s">
        <v>24</v>
      </c>
      <c r="N184" s="193" t="s">
        <v>44</v>
      </c>
      <c r="O184" s="39"/>
      <c r="P184" s="194">
        <f t="shared" si="51"/>
        <v>0</v>
      </c>
      <c r="Q184" s="194">
        <v>0</v>
      </c>
      <c r="R184" s="194">
        <f t="shared" si="52"/>
        <v>0</v>
      </c>
      <c r="S184" s="194">
        <v>0</v>
      </c>
      <c r="T184" s="195">
        <f t="shared" si="53"/>
        <v>0</v>
      </c>
      <c r="AR184" s="21" t="s">
        <v>175</v>
      </c>
      <c r="AT184" s="21" t="s">
        <v>127</v>
      </c>
      <c r="AU184" s="21" t="s">
        <v>84</v>
      </c>
      <c r="AY184" s="21" t="s">
        <v>125</v>
      </c>
      <c r="BE184" s="196">
        <f t="shared" si="54"/>
        <v>0</v>
      </c>
      <c r="BF184" s="196">
        <f t="shared" si="55"/>
        <v>0</v>
      </c>
      <c r="BG184" s="196">
        <f t="shared" si="56"/>
        <v>0</v>
      </c>
      <c r="BH184" s="196">
        <f t="shared" si="57"/>
        <v>0</v>
      </c>
      <c r="BI184" s="196">
        <f t="shared" si="58"/>
        <v>0</v>
      </c>
      <c r="BJ184" s="21" t="s">
        <v>25</v>
      </c>
      <c r="BK184" s="196">
        <f t="shared" si="59"/>
        <v>0</v>
      </c>
      <c r="BL184" s="21" t="s">
        <v>175</v>
      </c>
      <c r="BM184" s="21" t="s">
        <v>393</v>
      </c>
    </row>
    <row r="185" spans="2:65" s="1" customFormat="1" ht="20.399999999999999" customHeight="1">
      <c r="B185" s="38"/>
      <c r="C185" s="197" t="s">
        <v>399</v>
      </c>
      <c r="D185" s="197" t="s">
        <v>194</v>
      </c>
      <c r="E185" s="198" t="s">
        <v>400</v>
      </c>
      <c r="F185" s="199" t="s">
        <v>401</v>
      </c>
      <c r="G185" s="200" t="s">
        <v>402</v>
      </c>
      <c r="H185" s="201">
        <v>21</v>
      </c>
      <c r="I185" s="202"/>
      <c r="J185" s="203">
        <f t="shared" si="50"/>
        <v>0</v>
      </c>
      <c r="K185" s="199" t="s">
        <v>131</v>
      </c>
      <c r="L185" s="204"/>
      <c r="M185" s="205" t="s">
        <v>24</v>
      </c>
      <c r="N185" s="206" t="s">
        <v>44</v>
      </c>
      <c r="O185" s="39"/>
      <c r="P185" s="194">
        <f t="shared" si="51"/>
        <v>0</v>
      </c>
      <c r="Q185" s="194">
        <v>1E-3</v>
      </c>
      <c r="R185" s="194">
        <f t="shared" si="52"/>
        <v>2.1000000000000001E-2</v>
      </c>
      <c r="S185" s="194">
        <v>0</v>
      </c>
      <c r="T185" s="195">
        <f t="shared" si="53"/>
        <v>0</v>
      </c>
      <c r="AR185" s="21" t="s">
        <v>229</v>
      </c>
      <c r="AT185" s="21" t="s">
        <v>194</v>
      </c>
      <c r="AU185" s="21" t="s">
        <v>84</v>
      </c>
      <c r="AY185" s="21" t="s">
        <v>125</v>
      </c>
      <c r="BE185" s="196">
        <f t="shared" si="54"/>
        <v>0</v>
      </c>
      <c r="BF185" s="196">
        <f t="shared" si="55"/>
        <v>0</v>
      </c>
      <c r="BG185" s="196">
        <f t="shared" si="56"/>
        <v>0</v>
      </c>
      <c r="BH185" s="196">
        <f t="shared" si="57"/>
        <v>0</v>
      </c>
      <c r="BI185" s="196">
        <f t="shared" si="58"/>
        <v>0</v>
      </c>
      <c r="BJ185" s="21" t="s">
        <v>25</v>
      </c>
      <c r="BK185" s="196">
        <f t="shared" si="59"/>
        <v>0</v>
      </c>
      <c r="BL185" s="21" t="s">
        <v>175</v>
      </c>
      <c r="BM185" s="21" t="s">
        <v>396</v>
      </c>
    </row>
    <row r="186" spans="2:65" s="1" customFormat="1" ht="28.8" customHeight="1">
      <c r="B186" s="38"/>
      <c r="C186" s="185" t="s">
        <v>403</v>
      </c>
      <c r="D186" s="185" t="s">
        <v>127</v>
      </c>
      <c r="E186" s="186" t="s">
        <v>404</v>
      </c>
      <c r="F186" s="187" t="s">
        <v>405</v>
      </c>
      <c r="G186" s="188" t="s">
        <v>130</v>
      </c>
      <c r="H186" s="189">
        <v>287</v>
      </c>
      <c r="I186" s="190"/>
      <c r="J186" s="191">
        <f t="shared" si="50"/>
        <v>0</v>
      </c>
      <c r="K186" s="187" t="s">
        <v>131</v>
      </c>
      <c r="L186" s="58"/>
      <c r="M186" s="192" t="s">
        <v>24</v>
      </c>
      <c r="N186" s="193" t="s">
        <v>44</v>
      </c>
      <c r="O186" s="39"/>
      <c r="P186" s="194">
        <f t="shared" si="51"/>
        <v>0</v>
      </c>
      <c r="Q186" s="194">
        <v>4.0000000000000002E-4</v>
      </c>
      <c r="R186" s="194">
        <f t="shared" si="52"/>
        <v>0.1148</v>
      </c>
      <c r="S186" s="194">
        <v>0</v>
      </c>
      <c r="T186" s="195">
        <f t="shared" si="53"/>
        <v>0</v>
      </c>
      <c r="AR186" s="21" t="s">
        <v>175</v>
      </c>
      <c r="AT186" s="21" t="s">
        <v>127</v>
      </c>
      <c r="AU186" s="21" t="s">
        <v>84</v>
      </c>
      <c r="AY186" s="21" t="s">
        <v>125</v>
      </c>
      <c r="BE186" s="196">
        <f t="shared" si="54"/>
        <v>0</v>
      </c>
      <c r="BF186" s="196">
        <f t="shared" si="55"/>
        <v>0</v>
      </c>
      <c r="BG186" s="196">
        <f t="shared" si="56"/>
        <v>0</v>
      </c>
      <c r="BH186" s="196">
        <f t="shared" si="57"/>
        <v>0</v>
      </c>
      <c r="BI186" s="196">
        <f t="shared" si="58"/>
        <v>0</v>
      </c>
      <c r="BJ186" s="21" t="s">
        <v>25</v>
      </c>
      <c r="BK186" s="196">
        <f t="shared" si="59"/>
        <v>0</v>
      </c>
      <c r="BL186" s="21" t="s">
        <v>175</v>
      </c>
      <c r="BM186" s="21" t="s">
        <v>399</v>
      </c>
    </row>
    <row r="187" spans="2:65" s="1" customFormat="1" ht="28.8" customHeight="1">
      <c r="B187" s="38"/>
      <c r="C187" s="197" t="s">
        <v>406</v>
      </c>
      <c r="D187" s="197" t="s">
        <v>194</v>
      </c>
      <c r="E187" s="198" t="s">
        <v>407</v>
      </c>
      <c r="F187" s="199" t="s">
        <v>408</v>
      </c>
      <c r="G187" s="200" t="s">
        <v>130</v>
      </c>
      <c r="H187" s="201">
        <v>330.05</v>
      </c>
      <c r="I187" s="202"/>
      <c r="J187" s="203">
        <f t="shared" si="50"/>
        <v>0</v>
      </c>
      <c r="K187" s="199" t="s">
        <v>131</v>
      </c>
      <c r="L187" s="204"/>
      <c r="M187" s="205" t="s">
        <v>24</v>
      </c>
      <c r="N187" s="206" t="s">
        <v>44</v>
      </c>
      <c r="O187" s="39"/>
      <c r="P187" s="194">
        <f t="shared" si="51"/>
        <v>0</v>
      </c>
      <c r="Q187" s="194">
        <v>4.8999999999999998E-3</v>
      </c>
      <c r="R187" s="194">
        <f t="shared" si="52"/>
        <v>1.617245</v>
      </c>
      <c r="S187" s="194">
        <v>0</v>
      </c>
      <c r="T187" s="195">
        <f t="shared" si="53"/>
        <v>0</v>
      </c>
      <c r="AR187" s="21" t="s">
        <v>229</v>
      </c>
      <c r="AT187" s="21" t="s">
        <v>194</v>
      </c>
      <c r="AU187" s="21" t="s">
        <v>84</v>
      </c>
      <c r="AY187" s="21" t="s">
        <v>125</v>
      </c>
      <c r="BE187" s="196">
        <f t="shared" si="54"/>
        <v>0</v>
      </c>
      <c r="BF187" s="196">
        <f t="shared" si="55"/>
        <v>0</v>
      </c>
      <c r="BG187" s="196">
        <f t="shared" si="56"/>
        <v>0</v>
      </c>
      <c r="BH187" s="196">
        <f t="shared" si="57"/>
        <v>0</v>
      </c>
      <c r="BI187" s="196">
        <f t="shared" si="58"/>
        <v>0</v>
      </c>
      <c r="BJ187" s="21" t="s">
        <v>25</v>
      </c>
      <c r="BK187" s="196">
        <f t="shared" si="59"/>
        <v>0</v>
      </c>
      <c r="BL187" s="21" t="s">
        <v>175</v>
      </c>
      <c r="BM187" s="21" t="s">
        <v>403</v>
      </c>
    </row>
    <row r="188" spans="2:65" s="10" customFormat="1" ht="29.85" customHeight="1">
      <c r="B188" s="168"/>
      <c r="C188" s="169"/>
      <c r="D188" s="182" t="s">
        <v>72</v>
      </c>
      <c r="E188" s="183" t="s">
        <v>409</v>
      </c>
      <c r="F188" s="183" t="s">
        <v>410</v>
      </c>
      <c r="G188" s="169"/>
      <c r="H188" s="169"/>
      <c r="I188" s="172"/>
      <c r="J188" s="184">
        <f>BK188</f>
        <v>0</v>
      </c>
      <c r="K188" s="169"/>
      <c r="L188" s="174"/>
      <c r="M188" s="175"/>
      <c r="N188" s="176"/>
      <c r="O188" s="176"/>
      <c r="P188" s="177">
        <f>SUM(P189:P192)</f>
        <v>0</v>
      </c>
      <c r="Q188" s="176"/>
      <c r="R188" s="177">
        <f>SUM(R189:R192)</f>
        <v>0.72716000000000003</v>
      </c>
      <c r="S188" s="176"/>
      <c r="T188" s="178">
        <f>SUM(T189:T192)</f>
        <v>0.55000000000000004</v>
      </c>
      <c r="AR188" s="179" t="s">
        <v>84</v>
      </c>
      <c r="AT188" s="180" t="s">
        <v>72</v>
      </c>
      <c r="AU188" s="180" t="s">
        <v>25</v>
      </c>
      <c r="AY188" s="179" t="s">
        <v>125</v>
      </c>
      <c r="BK188" s="181">
        <f>SUM(BK189:BK192)</f>
        <v>0</v>
      </c>
    </row>
    <row r="189" spans="2:65" s="1" customFormat="1" ht="28.8" customHeight="1">
      <c r="B189" s="38"/>
      <c r="C189" s="185" t="s">
        <v>411</v>
      </c>
      <c r="D189" s="185" t="s">
        <v>127</v>
      </c>
      <c r="E189" s="186" t="s">
        <v>412</v>
      </c>
      <c r="F189" s="187" t="s">
        <v>413</v>
      </c>
      <c r="G189" s="188" t="s">
        <v>402</v>
      </c>
      <c r="H189" s="189">
        <v>686</v>
      </c>
      <c r="I189" s="190"/>
      <c r="J189" s="191">
        <f>ROUND(I189*H189,2)</f>
        <v>0</v>
      </c>
      <c r="K189" s="187" t="s">
        <v>131</v>
      </c>
      <c r="L189" s="58"/>
      <c r="M189" s="192" t="s">
        <v>24</v>
      </c>
      <c r="N189" s="193" t="s">
        <v>44</v>
      </c>
      <c r="O189" s="39"/>
      <c r="P189" s="194">
        <f>O189*H189</f>
        <v>0</v>
      </c>
      <c r="Q189" s="194">
        <v>6.0000000000000002E-5</v>
      </c>
      <c r="R189" s="194">
        <f>Q189*H189</f>
        <v>4.1160000000000002E-2</v>
      </c>
      <c r="S189" s="194">
        <v>0</v>
      </c>
      <c r="T189" s="195">
        <f>S189*H189</f>
        <v>0</v>
      </c>
      <c r="AR189" s="21" t="s">
        <v>175</v>
      </c>
      <c r="AT189" s="21" t="s">
        <v>127</v>
      </c>
      <c r="AU189" s="21" t="s">
        <v>84</v>
      </c>
      <c r="AY189" s="21" t="s">
        <v>125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21" t="s">
        <v>25</v>
      </c>
      <c r="BK189" s="196">
        <f>ROUND(I189*H189,2)</f>
        <v>0</v>
      </c>
      <c r="BL189" s="21" t="s">
        <v>175</v>
      </c>
      <c r="BM189" s="21" t="s">
        <v>414</v>
      </c>
    </row>
    <row r="190" spans="2:65" s="1" customFormat="1" ht="24">
      <c r="B190" s="38"/>
      <c r="C190" s="60"/>
      <c r="D190" s="223" t="s">
        <v>204</v>
      </c>
      <c r="E190" s="60"/>
      <c r="F190" s="224" t="s">
        <v>415</v>
      </c>
      <c r="G190" s="60"/>
      <c r="H190" s="60"/>
      <c r="I190" s="155"/>
      <c r="J190" s="60"/>
      <c r="K190" s="60"/>
      <c r="L190" s="58"/>
      <c r="M190" s="209"/>
      <c r="N190" s="39"/>
      <c r="O190" s="39"/>
      <c r="P190" s="39"/>
      <c r="Q190" s="39"/>
      <c r="R190" s="39"/>
      <c r="S190" s="39"/>
      <c r="T190" s="75"/>
      <c r="AT190" s="21" t="s">
        <v>204</v>
      </c>
      <c r="AU190" s="21" t="s">
        <v>84</v>
      </c>
    </row>
    <row r="191" spans="2:65" s="1" customFormat="1" ht="20.399999999999999" customHeight="1">
      <c r="B191" s="38"/>
      <c r="C191" s="197" t="s">
        <v>416</v>
      </c>
      <c r="D191" s="197" t="s">
        <v>194</v>
      </c>
      <c r="E191" s="198" t="s">
        <v>417</v>
      </c>
      <c r="F191" s="199" t="s">
        <v>418</v>
      </c>
      <c r="G191" s="200" t="s">
        <v>402</v>
      </c>
      <c r="H191" s="201">
        <v>686</v>
      </c>
      <c r="I191" s="202"/>
      <c r="J191" s="203">
        <f>ROUND(I191*H191,2)</f>
        <v>0</v>
      </c>
      <c r="K191" s="199" t="s">
        <v>24</v>
      </c>
      <c r="L191" s="204"/>
      <c r="M191" s="205" t="s">
        <v>24</v>
      </c>
      <c r="N191" s="206" t="s">
        <v>44</v>
      </c>
      <c r="O191" s="39"/>
      <c r="P191" s="194">
        <f>O191*H191</f>
        <v>0</v>
      </c>
      <c r="Q191" s="194">
        <v>1E-3</v>
      </c>
      <c r="R191" s="194">
        <f>Q191*H191</f>
        <v>0.68600000000000005</v>
      </c>
      <c r="S191" s="194">
        <v>0</v>
      </c>
      <c r="T191" s="195">
        <f>S191*H191</f>
        <v>0</v>
      </c>
      <c r="AR191" s="21" t="s">
        <v>229</v>
      </c>
      <c r="AT191" s="21" t="s">
        <v>194</v>
      </c>
      <c r="AU191" s="21" t="s">
        <v>84</v>
      </c>
      <c r="AY191" s="21" t="s">
        <v>125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21" t="s">
        <v>25</v>
      </c>
      <c r="BK191" s="196">
        <f>ROUND(I191*H191,2)</f>
        <v>0</v>
      </c>
      <c r="BL191" s="21" t="s">
        <v>175</v>
      </c>
      <c r="BM191" s="21" t="s">
        <v>419</v>
      </c>
    </row>
    <row r="192" spans="2:65" s="1" customFormat="1" ht="28.8" customHeight="1">
      <c r="B192" s="38"/>
      <c r="C192" s="185" t="s">
        <v>420</v>
      </c>
      <c r="D192" s="185" t="s">
        <v>127</v>
      </c>
      <c r="E192" s="186" t="s">
        <v>421</v>
      </c>
      <c r="F192" s="187" t="s">
        <v>422</v>
      </c>
      <c r="G192" s="188" t="s">
        <v>402</v>
      </c>
      <c r="H192" s="189">
        <v>550</v>
      </c>
      <c r="I192" s="190"/>
      <c r="J192" s="191">
        <f>ROUND(I192*H192,2)</f>
        <v>0</v>
      </c>
      <c r="K192" s="187" t="s">
        <v>131</v>
      </c>
      <c r="L192" s="58"/>
      <c r="M192" s="192" t="s">
        <v>24</v>
      </c>
      <c r="N192" s="193" t="s">
        <v>44</v>
      </c>
      <c r="O192" s="39"/>
      <c r="P192" s="194">
        <f>O192*H192</f>
        <v>0</v>
      </c>
      <c r="Q192" s="194">
        <v>0</v>
      </c>
      <c r="R192" s="194">
        <f>Q192*H192</f>
        <v>0</v>
      </c>
      <c r="S192" s="194">
        <v>1E-3</v>
      </c>
      <c r="T192" s="195">
        <f>S192*H192</f>
        <v>0.55000000000000004</v>
      </c>
      <c r="AR192" s="21" t="s">
        <v>175</v>
      </c>
      <c r="AT192" s="21" t="s">
        <v>127</v>
      </c>
      <c r="AU192" s="21" t="s">
        <v>84</v>
      </c>
      <c r="AY192" s="21" t="s">
        <v>125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21" t="s">
        <v>25</v>
      </c>
      <c r="BK192" s="196">
        <f>ROUND(I192*H192,2)</f>
        <v>0</v>
      </c>
      <c r="BL192" s="21" t="s">
        <v>175</v>
      </c>
      <c r="BM192" s="21" t="s">
        <v>416</v>
      </c>
    </row>
    <row r="193" spans="2:65" s="10" customFormat="1" ht="37.35" customHeight="1">
      <c r="B193" s="168"/>
      <c r="C193" s="169"/>
      <c r="D193" s="170" t="s">
        <v>72</v>
      </c>
      <c r="E193" s="171" t="s">
        <v>423</v>
      </c>
      <c r="F193" s="171" t="s">
        <v>424</v>
      </c>
      <c r="G193" s="169"/>
      <c r="H193" s="169"/>
      <c r="I193" s="172"/>
      <c r="J193" s="173">
        <f>BK193</f>
        <v>0</v>
      </c>
      <c r="K193" s="169"/>
      <c r="L193" s="174"/>
      <c r="M193" s="175"/>
      <c r="N193" s="176"/>
      <c r="O193" s="176"/>
      <c r="P193" s="177">
        <f>P194</f>
        <v>0</v>
      </c>
      <c r="Q193" s="176"/>
      <c r="R193" s="177">
        <f>R194</f>
        <v>0</v>
      </c>
      <c r="S193" s="176"/>
      <c r="T193" s="178">
        <f>T194</f>
        <v>0</v>
      </c>
      <c r="AR193" s="179" t="s">
        <v>132</v>
      </c>
      <c r="AT193" s="180" t="s">
        <v>72</v>
      </c>
      <c r="AU193" s="180" t="s">
        <v>73</v>
      </c>
      <c r="AY193" s="179" t="s">
        <v>125</v>
      </c>
      <c r="BK193" s="181">
        <f>BK194</f>
        <v>0</v>
      </c>
    </row>
    <row r="194" spans="2:65" s="10" customFormat="1" ht="19.95" customHeight="1">
      <c r="B194" s="168"/>
      <c r="C194" s="169"/>
      <c r="D194" s="182" t="s">
        <v>72</v>
      </c>
      <c r="E194" s="183" t="s">
        <v>73</v>
      </c>
      <c r="F194" s="183" t="s">
        <v>425</v>
      </c>
      <c r="G194" s="169"/>
      <c r="H194" s="169"/>
      <c r="I194" s="172"/>
      <c r="J194" s="184">
        <f>BK194</f>
        <v>0</v>
      </c>
      <c r="K194" s="169"/>
      <c r="L194" s="174"/>
      <c r="M194" s="175"/>
      <c r="N194" s="176"/>
      <c r="O194" s="176"/>
      <c r="P194" s="177">
        <f>SUM(P195:P200)</f>
        <v>0</v>
      </c>
      <c r="Q194" s="176"/>
      <c r="R194" s="177">
        <f>SUM(R195:R200)</f>
        <v>0</v>
      </c>
      <c r="S194" s="176"/>
      <c r="T194" s="178">
        <f>SUM(T195:T200)</f>
        <v>0</v>
      </c>
      <c r="AR194" s="179" t="s">
        <v>132</v>
      </c>
      <c r="AT194" s="180" t="s">
        <v>72</v>
      </c>
      <c r="AU194" s="180" t="s">
        <v>25</v>
      </c>
      <c r="AY194" s="179" t="s">
        <v>125</v>
      </c>
      <c r="BK194" s="181">
        <f>SUM(BK195:BK200)</f>
        <v>0</v>
      </c>
    </row>
    <row r="195" spans="2:65" s="1" customFormat="1" ht="20.399999999999999" customHeight="1">
      <c r="B195" s="38"/>
      <c r="C195" s="185" t="s">
        <v>426</v>
      </c>
      <c r="D195" s="185" t="s">
        <v>127</v>
      </c>
      <c r="E195" s="186" t="s">
        <v>427</v>
      </c>
      <c r="F195" s="187" t="s">
        <v>428</v>
      </c>
      <c r="G195" s="188" t="s">
        <v>332</v>
      </c>
      <c r="H195" s="189">
        <v>1</v>
      </c>
      <c r="I195" s="190"/>
      <c r="J195" s="191">
        <f t="shared" ref="J195:J200" si="60">ROUND(I195*H195,2)</f>
        <v>0</v>
      </c>
      <c r="K195" s="187" t="s">
        <v>131</v>
      </c>
      <c r="L195" s="58"/>
      <c r="M195" s="192" t="s">
        <v>24</v>
      </c>
      <c r="N195" s="193" t="s">
        <v>44</v>
      </c>
      <c r="O195" s="39"/>
      <c r="P195" s="194">
        <f t="shared" ref="P195:P200" si="61">O195*H195</f>
        <v>0</v>
      </c>
      <c r="Q195" s="194">
        <v>0</v>
      </c>
      <c r="R195" s="194">
        <f t="shared" ref="R195:R200" si="62">Q195*H195</f>
        <v>0</v>
      </c>
      <c r="S195" s="194">
        <v>0</v>
      </c>
      <c r="T195" s="195">
        <f t="shared" ref="T195:T200" si="63">S195*H195</f>
        <v>0</v>
      </c>
      <c r="AR195" s="21" t="s">
        <v>429</v>
      </c>
      <c r="AT195" s="21" t="s">
        <v>127</v>
      </c>
      <c r="AU195" s="21" t="s">
        <v>84</v>
      </c>
      <c r="AY195" s="21" t="s">
        <v>125</v>
      </c>
      <c r="BE195" s="196">
        <f t="shared" ref="BE195:BE200" si="64">IF(N195="základní",J195,0)</f>
        <v>0</v>
      </c>
      <c r="BF195" s="196">
        <f t="shared" ref="BF195:BF200" si="65">IF(N195="snížená",J195,0)</f>
        <v>0</v>
      </c>
      <c r="BG195" s="196">
        <f t="shared" ref="BG195:BG200" si="66">IF(N195="zákl. přenesená",J195,0)</f>
        <v>0</v>
      </c>
      <c r="BH195" s="196">
        <f t="shared" ref="BH195:BH200" si="67">IF(N195="sníž. přenesená",J195,0)</f>
        <v>0</v>
      </c>
      <c r="BI195" s="196">
        <f t="shared" ref="BI195:BI200" si="68">IF(N195="nulová",J195,0)</f>
        <v>0</v>
      </c>
      <c r="BJ195" s="21" t="s">
        <v>25</v>
      </c>
      <c r="BK195" s="196">
        <f t="shared" ref="BK195:BK200" si="69">ROUND(I195*H195,2)</f>
        <v>0</v>
      </c>
      <c r="BL195" s="21" t="s">
        <v>429</v>
      </c>
      <c r="BM195" s="21" t="s">
        <v>430</v>
      </c>
    </row>
    <row r="196" spans="2:65" s="1" customFormat="1" ht="20.399999999999999" customHeight="1">
      <c r="B196" s="38"/>
      <c r="C196" s="185" t="s">
        <v>431</v>
      </c>
      <c r="D196" s="185" t="s">
        <v>127</v>
      </c>
      <c r="E196" s="186" t="s">
        <v>432</v>
      </c>
      <c r="F196" s="187" t="s">
        <v>433</v>
      </c>
      <c r="G196" s="188" t="s">
        <v>332</v>
      </c>
      <c r="H196" s="189">
        <v>1</v>
      </c>
      <c r="I196" s="190"/>
      <c r="J196" s="191">
        <f t="shared" si="60"/>
        <v>0</v>
      </c>
      <c r="K196" s="187" t="s">
        <v>131</v>
      </c>
      <c r="L196" s="58"/>
      <c r="M196" s="192" t="s">
        <v>24</v>
      </c>
      <c r="N196" s="193" t="s">
        <v>44</v>
      </c>
      <c r="O196" s="39"/>
      <c r="P196" s="194">
        <f t="shared" si="61"/>
        <v>0</v>
      </c>
      <c r="Q196" s="194">
        <v>0</v>
      </c>
      <c r="R196" s="194">
        <f t="shared" si="62"/>
        <v>0</v>
      </c>
      <c r="S196" s="194">
        <v>0</v>
      </c>
      <c r="T196" s="195">
        <f t="shared" si="63"/>
        <v>0</v>
      </c>
      <c r="AR196" s="21" t="s">
        <v>429</v>
      </c>
      <c r="AT196" s="21" t="s">
        <v>127</v>
      </c>
      <c r="AU196" s="21" t="s">
        <v>84</v>
      </c>
      <c r="AY196" s="21" t="s">
        <v>125</v>
      </c>
      <c r="BE196" s="196">
        <f t="shared" si="64"/>
        <v>0</v>
      </c>
      <c r="BF196" s="196">
        <f t="shared" si="65"/>
        <v>0</v>
      </c>
      <c r="BG196" s="196">
        <f t="shared" si="66"/>
        <v>0</v>
      </c>
      <c r="BH196" s="196">
        <f t="shared" si="67"/>
        <v>0</v>
      </c>
      <c r="BI196" s="196">
        <f t="shared" si="68"/>
        <v>0</v>
      </c>
      <c r="BJ196" s="21" t="s">
        <v>25</v>
      </c>
      <c r="BK196" s="196">
        <f t="shared" si="69"/>
        <v>0</v>
      </c>
      <c r="BL196" s="21" t="s">
        <v>429</v>
      </c>
      <c r="BM196" s="21" t="s">
        <v>434</v>
      </c>
    </row>
    <row r="197" spans="2:65" s="1" customFormat="1" ht="20.399999999999999" customHeight="1">
      <c r="B197" s="38"/>
      <c r="C197" s="185" t="s">
        <v>435</v>
      </c>
      <c r="D197" s="185" t="s">
        <v>127</v>
      </c>
      <c r="E197" s="186" t="s">
        <v>436</v>
      </c>
      <c r="F197" s="187" t="s">
        <v>437</v>
      </c>
      <c r="G197" s="188" t="s">
        <v>332</v>
      </c>
      <c r="H197" s="189">
        <v>1</v>
      </c>
      <c r="I197" s="190"/>
      <c r="J197" s="191">
        <f t="shared" si="60"/>
        <v>0</v>
      </c>
      <c r="K197" s="187" t="s">
        <v>131</v>
      </c>
      <c r="L197" s="58"/>
      <c r="M197" s="192" t="s">
        <v>24</v>
      </c>
      <c r="N197" s="193" t="s">
        <v>44</v>
      </c>
      <c r="O197" s="39"/>
      <c r="P197" s="194">
        <f t="shared" si="61"/>
        <v>0</v>
      </c>
      <c r="Q197" s="194">
        <v>0</v>
      </c>
      <c r="R197" s="194">
        <f t="shared" si="62"/>
        <v>0</v>
      </c>
      <c r="S197" s="194">
        <v>0</v>
      </c>
      <c r="T197" s="195">
        <f t="shared" si="63"/>
        <v>0</v>
      </c>
      <c r="AR197" s="21" t="s">
        <v>429</v>
      </c>
      <c r="AT197" s="21" t="s">
        <v>127</v>
      </c>
      <c r="AU197" s="21" t="s">
        <v>84</v>
      </c>
      <c r="AY197" s="21" t="s">
        <v>125</v>
      </c>
      <c r="BE197" s="196">
        <f t="shared" si="64"/>
        <v>0</v>
      </c>
      <c r="BF197" s="196">
        <f t="shared" si="65"/>
        <v>0</v>
      </c>
      <c r="BG197" s="196">
        <f t="shared" si="66"/>
        <v>0</v>
      </c>
      <c r="BH197" s="196">
        <f t="shared" si="67"/>
        <v>0</v>
      </c>
      <c r="BI197" s="196">
        <f t="shared" si="68"/>
        <v>0</v>
      </c>
      <c r="BJ197" s="21" t="s">
        <v>25</v>
      </c>
      <c r="BK197" s="196">
        <f t="shared" si="69"/>
        <v>0</v>
      </c>
      <c r="BL197" s="21" t="s">
        <v>429</v>
      </c>
      <c r="BM197" s="21" t="s">
        <v>438</v>
      </c>
    </row>
    <row r="198" spans="2:65" s="1" customFormat="1" ht="20.399999999999999" customHeight="1">
      <c r="B198" s="38"/>
      <c r="C198" s="185" t="s">
        <v>439</v>
      </c>
      <c r="D198" s="185" t="s">
        <v>127</v>
      </c>
      <c r="E198" s="186" t="s">
        <v>440</v>
      </c>
      <c r="F198" s="187" t="s">
        <v>441</v>
      </c>
      <c r="G198" s="188" t="s">
        <v>332</v>
      </c>
      <c r="H198" s="189">
        <v>1</v>
      </c>
      <c r="I198" s="190"/>
      <c r="J198" s="191">
        <f t="shared" si="60"/>
        <v>0</v>
      </c>
      <c r="K198" s="187" t="s">
        <v>131</v>
      </c>
      <c r="L198" s="58"/>
      <c r="M198" s="192" t="s">
        <v>24</v>
      </c>
      <c r="N198" s="193" t="s">
        <v>44</v>
      </c>
      <c r="O198" s="39"/>
      <c r="P198" s="194">
        <f t="shared" si="61"/>
        <v>0</v>
      </c>
      <c r="Q198" s="194">
        <v>0</v>
      </c>
      <c r="R198" s="194">
        <f t="shared" si="62"/>
        <v>0</v>
      </c>
      <c r="S198" s="194">
        <v>0</v>
      </c>
      <c r="T198" s="195">
        <f t="shared" si="63"/>
        <v>0</v>
      </c>
      <c r="AR198" s="21" t="s">
        <v>429</v>
      </c>
      <c r="AT198" s="21" t="s">
        <v>127</v>
      </c>
      <c r="AU198" s="21" t="s">
        <v>84</v>
      </c>
      <c r="AY198" s="21" t="s">
        <v>125</v>
      </c>
      <c r="BE198" s="196">
        <f t="shared" si="64"/>
        <v>0</v>
      </c>
      <c r="BF198" s="196">
        <f t="shared" si="65"/>
        <v>0</v>
      </c>
      <c r="BG198" s="196">
        <f t="shared" si="66"/>
        <v>0</v>
      </c>
      <c r="BH198" s="196">
        <f t="shared" si="67"/>
        <v>0</v>
      </c>
      <c r="BI198" s="196">
        <f t="shared" si="68"/>
        <v>0</v>
      </c>
      <c r="BJ198" s="21" t="s">
        <v>25</v>
      </c>
      <c r="BK198" s="196">
        <f t="shared" si="69"/>
        <v>0</v>
      </c>
      <c r="BL198" s="21" t="s">
        <v>429</v>
      </c>
      <c r="BM198" s="21" t="s">
        <v>442</v>
      </c>
    </row>
    <row r="199" spans="2:65" s="1" customFormat="1" ht="20.399999999999999" customHeight="1">
      <c r="B199" s="38"/>
      <c r="C199" s="185" t="s">
        <v>443</v>
      </c>
      <c r="D199" s="185" t="s">
        <v>127</v>
      </c>
      <c r="E199" s="186" t="s">
        <v>444</v>
      </c>
      <c r="F199" s="187" t="s">
        <v>445</v>
      </c>
      <c r="G199" s="188" t="s">
        <v>332</v>
      </c>
      <c r="H199" s="189">
        <v>1</v>
      </c>
      <c r="I199" s="190"/>
      <c r="J199" s="191">
        <f t="shared" si="60"/>
        <v>0</v>
      </c>
      <c r="K199" s="187" t="s">
        <v>131</v>
      </c>
      <c r="L199" s="58"/>
      <c r="M199" s="192" t="s">
        <v>24</v>
      </c>
      <c r="N199" s="193" t="s">
        <v>44</v>
      </c>
      <c r="O199" s="39"/>
      <c r="P199" s="194">
        <f t="shared" si="61"/>
        <v>0</v>
      </c>
      <c r="Q199" s="194">
        <v>0</v>
      </c>
      <c r="R199" s="194">
        <f t="shared" si="62"/>
        <v>0</v>
      </c>
      <c r="S199" s="194">
        <v>0</v>
      </c>
      <c r="T199" s="195">
        <f t="shared" si="63"/>
        <v>0</v>
      </c>
      <c r="AR199" s="21" t="s">
        <v>429</v>
      </c>
      <c r="AT199" s="21" t="s">
        <v>127</v>
      </c>
      <c r="AU199" s="21" t="s">
        <v>84</v>
      </c>
      <c r="AY199" s="21" t="s">
        <v>125</v>
      </c>
      <c r="BE199" s="196">
        <f t="shared" si="64"/>
        <v>0</v>
      </c>
      <c r="BF199" s="196">
        <f t="shared" si="65"/>
        <v>0</v>
      </c>
      <c r="BG199" s="196">
        <f t="shared" si="66"/>
        <v>0</v>
      </c>
      <c r="BH199" s="196">
        <f t="shared" si="67"/>
        <v>0</v>
      </c>
      <c r="BI199" s="196">
        <f t="shared" si="68"/>
        <v>0</v>
      </c>
      <c r="BJ199" s="21" t="s">
        <v>25</v>
      </c>
      <c r="BK199" s="196">
        <f t="shared" si="69"/>
        <v>0</v>
      </c>
      <c r="BL199" s="21" t="s">
        <v>429</v>
      </c>
      <c r="BM199" s="21" t="s">
        <v>446</v>
      </c>
    </row>
    <row r="200" spans="2:65" s="1" customFormat="1" ht="20.399999999999999" customHeight="1">
      <c r="B200" s="38"/>
      <c r="C200" s="185" t="s">
        <v>447</v>
      </c>
      <c r="D200" s="185" t="s">
        <v>127</v>
      </c>
      <c r="E200" s="186" t="s">
        <v>448</v>
      </c>
      <c r="F200" s="187" t="s">
        <v>449</v>
      </c>
      <c r="G200" s="188" t="s">
        <v>332</v>
      </c>
      <c r="H200" s="189">
        <v>1</v>
      </c>
      <c r="I200" s="190"/>
      <c r="J200" s="191">
        <f t="shared" si="60"/>
        <v>0</v>
      </c>
      <c r="K200" s="187" t="s">
        <v>131</v>
      </c>
      <c r="L200" s="58"/>
      <c r="M200" s="192" t="s">
        <v>24</v>
      </c>
      <c r="N200" s="193" t="s">
        <v>44</v>
      </c>
      <c r="O200" s="39"/>
      <c r="P200" s="194">
        <f t="shared" si="61"/>
        <v>0</v>
      </c>
      <c r="Q200" s="194">
        <v>0</v>
      </c>
      <c r="R200" s="194">
        <f t="shared" si="62"/>
        <v>0</v>
      </c>
      <c r="S200" s="194">
        <v>0</v>
      </c>
      <c r="T200" s="195">
        <f t="shared" si="63"/>
        <v>0</v>
      </c>
      <c r="AR200" s="21" t="s">
        <v>429</v>
      </c>
      <c r="AT200" s="21" t="s">
        <v>127</v>
      </c>
      <c r="AU200" s="21" t="s">
        <v>84</v>
      </c>
      <c r="AY200" s="21" t="s">
        <v>125</v>
      </c>
      <c r="BE200" s="196">
        <f t="shared" si="64"/>
        <v>0</v>
      </c>
      <c r="BF200" s="196">
        <f t="shared" si="65"/>
        <v>0</v>
      </c>
      <c r="BG200" s="196">
        <f t="shared" si="66"/>
        <v>0</v>
      </c>
      <c r="BH200" s="196">
        <f t="shared" si="67"/>
        <v>0</v>
      </c>
      <c r="BI200" s="196">
        <f t="shared" si="68"/>
        <v>0</v>
      </c>
      <c r="BJ200" s="21" t="s">
        <v>25</v>
      </c>
      <c r="BK200" s="196">
        <f t="shared" si="69"/>
        <v>0</v>
      </c>
      <c r="BL200" s="21" t="s">
        <v>429</v>
      </c>
      <c r="BM200" s="21" t="s">
        <v>450</v>
      </c>
    </row>
    <row r="201" spans="2:65" s="10" customFormat="1" ht="37.35" customHeight="1">
      <c r="B201" s="168"/>
      <c r="C201" s="169"/>
      <c r="D201" s="170" t="s">
        <v>72</v>
      </c>
      <c r="E201" s="171" t="s">
        <v>451</v>
      </c>
      <c r="F201" s="171" t="s">
        <v>452</v>
      </c>
      <c r="G201" s="169"/>
      <c r="H201" s="169"/>
      <c r="I201" s="172"/>
      <c r="J201" s="173">
        <f>BK201</f>
        <v>0</v>
      </c>
      <c r="K201" s="169"/>
      <c r="L201" s="174"/>
      <c r="M201" s="175"/>
      <c r="N201" s="176"/>
      <c r="O201" s="176"/>
      <c r="P201" s="177">
        <f>P202+P204+P206</f>
        <v>0</v>
      </c>
      <c r="Q201" s="176"/>
      <c r="R201" s="177">
        <f>R202+R204+R206</f>
        <v>0</v>
      </c>
      <c r="S201" s="176"/>
      <c r="T201" s="178">
        <f>T202+T204+T206</f>
        <v>0</v>
      </c>
      <c r="AR201" s="179" t="s">
        <v>142</v>
      </c>
      <c r="AT201" s="180" t="s">
        <v>72</v>
      </c>
      <c r="AU201" s="180" t="s">
        <v>73</v>
      </c>
      <c r="AY201" s="179" t="s">
        <v>125</v>
      </c>
      <c r="BK201" s="181">
        <f>BK202+BK204+BK206</f>
        <v>0</v>
      </c>
    </row>
    <row r="202" spans="2:65" s="10" customFormat="1" ht="19.95" customHeight="1">
      <c r="B202" s="168"/>
      <c r="C202" s="169"/>
      <c r="D202" s="182" t="s">
        <v>72</v>
      </c>
      <c r="E202" s="183" t="s">
        <v>453</v>
      </c>
      <c r="F202" s="183" t="s">
        <v>454</v>
      </c>
      <c r="G202" s="169"/>
      <c r="H202" s="169"/>
      <c r="I202" s="172"/>
      <c r="J202" s="184">
        <f>BK202</f>
        <v>0</v>
      </c>
      <c r="K202" s="169"/>
      <c r="L202" s="174"/>
      <c r="M202" s="175"/>
      <c r="N202" s="176"/>
      <c r="O202" s="176"/>
      <c r="P202" s="177">
        <f>P203</f>
        <v>0</v>
      </c>
      <c r="Q202" s="176"/>
      <c r="R202" s="177">
        <f>R203</f>
        <v>0</v>
      </c>
      <c r="S202" s="176"/>
      <c r="T202" s="178">
        <f>T203</f>
        <v>0</v>
      </c>
      <c r="AR202" s="179" t="s">
        <v>142</v>
      </c>
      <c r="AT202" s="180" t="s">
        <v>72</v>
      </c>
      <c r="AU202" s="180" t="s">
        <v>25</v>
      </c>
      <c r="AY202" s="179" t="s">
        <v>125</v>
      </c>
      <c r="BK202" s="181">
        <f>BK203</f>
        <v>0</v>
      </c>
    </row>
    <row r="203" spans="2:65" s="1" customFormat="1" ht="28.8" customHeight="1">
      <c r="B203" s="38"/>
      <c r="C203" s="185" t="s">
        <v>455</v>
      </c>
      <c r="D203" s="185" t="s">
        <v>127</v>
      </c>
      <c r="E203" s="186" t="s">
        <v>456</v>
      </c>
      <c r="F203" s="187" t="s">
        <v>457</v>
      </c>
      <c r="G203" s="188" t="s">
        <v>332</v>
      </c>
      <c r="H203" s="189">
        <v>1</v>
      </c>
      <c r="I203" s="190"/>
      <c r="J203" s="191">
        <f>ROUND(I203*H203,2)</f>
        <v>0</v>
      </c>
      <c r="K203" s="187" t="s">
        <v>131</v>
      </c>
      <c r="L203" s="58"/>
      <c r="M203" s="192" t="s">
        <v>24</v>
      </c>
      <c r="N203" s="193" t="s">
        <v>44</v>
      </c>
      <c r="O203" s="39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AR203" s="21" t="s">
        <v>458</v>
      </c>
      <c r="AT203" s="21" t="s">
        <v>127</v>
      </c>
      <c r="AU203" s="21" t="s">
        <v>84</v>
      </c>
      <c r="AY203" s="21" t="s">
        <v>125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21" t="s">
        <v>25</v>
      </c>
      <c r="BK203" s="196">
        <f>ROUND(I203*H203,2)</f>
        <v>0</v>
      </c>
      <c r="BL203" s="21" t="s">
        <v>458</v>
      </c>
      <c r="BM203" s="21" t="s">
        <v>459</v>
      </c>
    </row>
    <row r="204" spans="2:65" s="10" customFormat="1" ht="29.85" customHeight="1">
      <c r="B204" s="168"/>
      <c r="C204" s="169"/>
      <c r="D204" s="182" t="s">
        <v>72</v>
      </c>
      <c r="E204" s="183" t="s">
        <v>460</v>
      </c>
      <c r="F204" s="183" t="s">
        <v>461</v>
      </c>
      <c r="G204" s="169"/>
      <c r="H204" s="169"/>
      <c r="I204" s="172"/>
      <c r="J204" s="184">
        <f>BK204</f>
        <v>0</v>
      </c>
      <c r="K204" s="169"/>
      <c r="L204" s="174"/>
      <c r="M204" s="175"/>
      <c r="N204" s="176"/>
      <c r="O204" s="176"/>
      <c r="P204" s="177">
        <f>P205</f>
        <v>0</v>
      </c>
      <c r="Q204" s="176"/>
      <c r="R204" s="177">
        <f>R205</f>
        <v>0</v>
      </c>
      <c r="S204" s="176"/>
      <c r="T204" s="178">
        <f>T205</f>
        <v>0</v>
      </c>
      <c r="AR204" s="179" t="s">
        <v>142</v>
      </c>
      <c r="AT204" s="180" t="s">
        <v>72</v>
      </c>
      <c r="AU204" s="180" t="s">
        <v>25</v>
      </c>
      <c r="AY204" s="179" t="s">
        <v>125</v>
      </c>
      <c r="BK204" s="181">
        <f>BK205</f>
        <v>0</v>
      </c>
    </row>
    <row r="205" spans="2:65" s="1" customFormat="1" ht="20.399999999999999" customHeight="1">
      <c r="B205" s="38"/>
      <c r="C205" s="185" t="s">
        <v>462</v>
      </c>
      <c r="D205" s="185" t="s">
        <v>127</v>
      </c>
      <c r="E205" s="186" t="s">
        <v>463</v>
      </c>
      <c r="F205" s="187" t="s">
        <v>464</v>
      </c>
      <c r="G205" s="188" t="s">
        <v>332</v>
      </c>
      <c r="H205" s="189">
        <v>1</v>
      </c>
      <c r="I205" s="190"/>
      <c r="J205" s="191">
        <f>ROUND(I205*H205,2)</f>
        <v>0</v>
      </c>
      <c r="K205" s="187" t="s">
        <v>131</v>
      </c>
      <c r="L205" s="58"/>
      <c r="M205" s="192" t="s">
        <v>24</v>
      </c>
      <c r="N205" s="193" t="s">
        <v>44</v>
      </c>
      <c r="O205" s="39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AR205" s="21" t="s">
        <v>458</v>
      </c>
      <c r="AT205" s="21" t="s">
        <v>127</v>
      </c>
      <c r="AU205" s="21" t="s">
        <v>84</v>
      </c>
      <c r="AY205" s="21" t="s">
        <v>125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21" t="s">
        <v>25</v>
      </c>
      <c r="BK205" s="196">
        <f>ROUND(I205*H205,2)</f>
        <v>0</v>
      </c>
      <c r="BL205" s="21" t="s">
        <v>458</v>
      </c>
      <c r="BM205" s="21" t="s">
        <v>465</v>
      </c>
    </row>
    <row r="206" spans="2:65" s="10" customFormat="1" ht="29.85" customHeight="1">
      <c r="B206" s="168"/>
      <c r="C206" s="169"/>
      <c r="D206" s="182" t="s">
        <v>72</v>
      </c>
      <c r="E206" s="183" t="s">
        <v>466</v>
      </c>
      <c r="F206" s="183" t="s">
        <v>467</v>
      </c>
      <c r="G206" s="169"/>
      <c r="H206" s="169"/>
      <c r="I206" s="172"/>
      <c r="J206" s="184">
        <f>BK206</f>
        <v>0</v>
      </c>
      <c r="K206" s="169"/>
      <c r="L206" s="174"/>
      <c r="M206" s="175"/>
      <c r="N206" s="176"/>
      <c r="O206" s="176"/>
      <c r="P206" s="177">
        <f>SUM(P207:P210)</f>
        <v>0</v>
      </c>
      <c r="Q206" s="176"/>
      <c r="R206" s="177">
        <f>SUM(R207:R210)</f>
        <v>0</v>
      </c>
      <c r="S206" s="176"/>
      <c r="T206" s="178">
        <f>SUM(T207:T210)</f>
        <v>0</v>
      </c>
      <c r="AR206" s="179" t="s">
        <v>142</v>
      </c>
      <c r="AT206" s="180" t="s">
        <v>72</v>
      </c>
      <c r="AU206" s="180" t="s">
        <v>25</v>
      </c>
      <c r="AY206" s="179" t="s">
        <v>125</v>
      </c>
      <c r="BK206" s="181">
        <f>SUM(BK207:BK210)</f>
        <v>0</v>
      </c>
    </row>
    <row r="207" spans="2:65" s="1" customFormat="1" ht="20.399999999999999" customHeight="1">
      <c r="B207" s="38"/>
      <c r="C207" s="185" t="s">
        <v>468</v>
      </c>
      <c r="D207" s="185" t="s">
        <v>127</v>
      </c>
      <c r="E207" s="186" t="s">
        <v>469</v>
      </c>
      <c r="F207" s="187" t="s">
        <v>470</v>
      </c>
      <c r="G207" s="188" t="s">
        <v>332</v>
      </c>
      <c r="H207" s="189">
        <v>1</v>
      </c>
      <c r="I207" s="190"/>
      <c r="J207" s="191">
        <f>ROUND(I207*H207,2)</f>
        <v>0</v>
      </c>
      <c r="K207" s="187" t="s">
        <v>24</v>
      </c>
      <c r="L207" s="58"/>
      <c r="M207" s="192" t="s">
        <v>24</v>
      </c>
      <c r="N207" s="193" t="s">
        <v>44</v>
      </c>
      <c r="O207" s="39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AR207" s="21" t="s">
        <v>458</v>
      </c>
      <c r="AT207" s="21" t="s">
        <v>127</v>
      </c>
      <c r="AU207" s="21" t="s">
        <v>84</v>
      </c>
      <c r="AY207" s="21" t="s">
        <v>125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21" t="s">
        <v>25</v>
      </c>
      <c r="BK207" s="196">
        <f>ROUND(I207*H207,2)</f>
        <v>0</v>
      </c>
      <c r="BL207" s="21" t="s">
        <v>458</v>
      </c>
      <c r="BM207" s="21" t="s">
        <v>471</v>
      </c>
    </row>
    <row r="208" spans="2:65" s="1" customFormat="1" ht="20.399999999999999" customHeight="1">
      <c r="B208" s="38"/>
      <c r="C208" s="185" t="s">
        <v>472</v>
      </c>
      <c r="D208" s="185" t="s">
        <v>127</v>
      </c>
      <c r="E208" s="186" t="s">
        <v>473</v>
      </c>
      <c r="F208" s="187" t="s">
        <v>474</v>
      </c>
      <c r="G208" s="188" t="s">
        <v>332</v>
      </c>
      <c r="H208" s="189">
        <v>1</v>
      </c>
      <c r="I208" s="190"/>
      <c r="J208" s="191">
        <f>ROUND(I208*H208,2)</f>
        <v>0</v>
      </c>
      <c r="K208" s="187" t="s">
        <v>131</v>
      </c>
      <c r="L208" s="58"/>
      <c r="M208" s="192" t="s">
        <v>24</v>
      </c>
      <c r="N208" s="193" t="s">
        <v>44</v>
      </c>
      <c r="O208" s="39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AR208" s="21" t="s">
        <v>458</v>
      </c>
      <c r="AT208" s="21" t="s">
        <v>127</v>
      </c>
      <c r="AU208" s="21" t="s">
        <v>84</v>
      </c>
      <c r="AY208" s="21" t="s">
        <v>125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21" t="s">
        <v>25</v>
      </c>
      <c r="BK208" s="196">
        <f>ROUND(I208*H208,2)</f>
        <v>0</v>
      </c>
      <c r="BL208" s="21" t="s">
        <v>458</v>
      </c>
      <c r="BM208" s="21" t="s">
        <v>475</v>
      </c>
    </row>
    <row r="209" spans="2:65" s="1" customFormat="1" ht="85.8" customHeight="1">
      <c r="B209" s="38"/>
      <c r="C209" s="185" t="s">
        <v>476</v>
      </c>
      <c r="D209" s="185" t="s">
        <v>127</v>
      </c>
      <c r="E209" s="186" t="s">
        <v>477</v>
      </c>
      <c r="F209" s="187" t="s">
        <v>478</v>
      </c>
      <c r="G209" s="188" t="s">
        <v>332</v>
      </c>
      <c r="H209" s="189">
        <v>1</v>
      </c>
      <c r="I209" s="190"/>
      <c r="J209" s="191">
        <f>ROUND(I209*H209,2)</f>
        <v>0</v>
      </c>
      <c r="K209" s="187" t="s">
        <v>24</v>
      </c>
      <c r="L209" s="58"/>
      <c r="M209" s="192" t="s">
        <v>24</v>
      </c>
      <c r="N209" s="193" t="s">
        <v>44</v>
      </c>
      <c r="O209" s="39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AR209" s="21" t="s">
        <v>458</v>
      </c>
      <c r="AT209" s="21" t="s">
        <v>127</v>
      </c>
      <c r="AU209" s="21" t="s">
        <v>84</v>
      </c>
      <c r="AY209" s="21" t="s">
        <v>125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21" t="s">
        <v>25</v>
      </c>
      <c r="BK209" s="196">
        <f>ROUND(I209*H209,2)</f>
        <v>0</v>
      </c>
      <c r="BL209" s="21" t="s">
        <v>458</v>
      </c>
      <c r="BM209" s="21" t="s">
        <v>479</v>
      </c>
    </row>
    <row r="210" spans="2:65" s="1" customFormat="1" ht="108.6" customHeight="1">
      <c r="B210" s="38"/>
      <c r="C210" s="185" t="s">
        <v>372</v>
      </c>
      <c r="D210" s="185" t="s">
        <v>127</v>
      </c>
      <c r="E210" s="186" t="s">
        <v>480</v>
      </c>
      <c r="F210" s="187" t="s">
        <v>481</v>
      </c>
      <c r="G210" s="188" t="s">
        <v>332</v>
      </c>
      <c r="H210" s="189">
        <v>1</v>
      </c>
      <c r="I210" s="190"/>
      <c r="J210" s="191">
        <f>ROUND(I210*H210,2)</f>
        <v>0</v>
      </c>
      <c r="K210" s="187" t="s">
        <v>24</v>
      </c>
      <c r="L210" s="58"/>
      <c r="M210" s="192" t="s">
        <v>24</v>
      </c>
      <c r="N210" s="225" t="s">
        <v>44</v>
      </c>
      <c r="O210" s="226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AR210" s="21" t="s">
        <v>458</v>
      </c>
      <c r="AT210" s="21" t="s">
        <v>127</v>
      </c>
      <c r="AU210" s="21" t="s">
        <v>84</v>
      </c>
      <c r="AY210" s="21" t="s">
        <v>125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21" t="s">
        <v>25</v>
      </c>
      <c r="BK210" s="196">
        <f>ROUND(I210*H210,2)</f>
        <v>0</v>
      </c>
      <c r="BL210" s="21" t="s">
        <v>458</v>
      </c>
      <c r="BM210" s="21" t="s">
        <v>482</v>
      </c>
    </row>
    <row r="211" spans="2:65" s="1" customFormat="1" ht="6.9" customHeight="1">
      <c r="B211" s="53"/>
      <c r="C211" s="54"/>
      <c r="D211" s="54"/>
      <c r="E211" s="54"/>
      <c r="F211" s="54"/>
      <c r="G211" s="54"/>
      <c r="H211" s="54"/>
      <c r="I211" s="131"/>
      <c r="J211" s="54"/>
      <c r="K211" s="54"/>
      <c r="L211" s="58"/>
    </row>
  </sheetData>
  <sheetProtection algorithmName="SHA-512" hashValue="UfoKmCqLoi/ZNIy/V3yi6+AcEg5wxWjIo9zkP/iLk9xd/wMwZydlHfUOxCFbE4OBiew+PxqSoeQdOMarMrd7Bw==" saltValue="POGOeJpoFaEtSVGdbxQ67w==" spinCount="100000" sheet="1" objects="1" scenarios="1" formatCells="0" formatColumns="0" formatRows="0" sort="0" autoFilter="0"/>
  <autoFilter ref="C87:K210"/>
  <mergeCells count="6">
    <mergeCell ref="L2:V2"/>
    <mergeCell ref="E7:H7"/>
    <mergeCell ref="E22:H22"/>
    <mergeCell ref="E43:H43"/>
    <mergeCell ref="E80:H80"/>
    <mergeCell ref="G1:H1"/>
  </mergeCells>
  <hyperlinks>
    <hyperlink ref="F1:G1" location="C2" display="1) Krycí list soupisu"/>
    <hyperlink ref="G1:H1" location="C50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9" customWidth="1"/>
    <col min="2" max="2" width="1.7109375" style="229" customWidth="1"/>
    <col min="3" max="4" width="5" style="229" customWidth="1"/>
    <col min="5" max="5" width="11.7109375" style="229" customWidth="1"/>
    <col min="6" max="6" width="9.140625" style="229" customWidth="1"/>
    <col min="7" max="7" width="5" style="229" customWidth="1"/>
    <col min="8" max="8" width="77.85546875" style="229" customWidth="1"/>
    <col min="9" max="10" width="20" style="229" customWidth="1"/>
    <col min="11" max="11" width="1.710937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2" customFormat="1" ht="45" customHeight="1">
      <c r="B3" s="233"/>
      <c r="C3" s="352" t="s">
        <v>483</v>
      </c>
      <c r="D3" s="352"/>
      <c r="E3" s="352"/>
      <c r="F3" s="352"/>
      <c r="G3" s="352"/>
      <c r="H3" s="352"/>
      <c r="I3" s="352"/>
      <c r="J3" s="352"/>
      <c r="K3" s="234"/>
    </row>
    <row r="4" spans="2:11" ht="25.5" customHeight="1">
      <c r="B4" s="235"/>
      <c r="C4" s="356" t="s">
        <v>484</v>
      </c>
      <c r="D4" s="356"/>
      <c r="E4" s="356"/>
      <c r="F4" s="356"/>
      <c r="G4" s="356"/>
      <c r="H4" s="356"/>
      <c r="I4" s="356"/>
      <c r="J4" s="356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55" t="s">
        <v>485</v>
      </c>
      <c r="D6" s="355"/>
      <c r="E6" s="355"/>
      <c r="F6" s="355"/>
      <c r="G6" s="355"/>
      <c r="H6" s="355"/>
      <c r="I6" s="355"/>
      <c r="J6" s="355"/>
      <c r="K6" s="236"/>
    </row>
    <row r="7" spans="2:11" ht="15" customHeight="1">
      <c r="B7" s="239"/>
      <c r="C7" s="355" t="s">
        <v>486</v>
      </c>
      <c r="D7" s="355"/>
      <c r="E7" s="355"/>
      <c r="F7" s="355"/>
      <c r="G7" s="355"/>
      <c r="H7" s="355"/>
      <c r="I7" s="355"/>
      <c r="J7" s="355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55" t="s">
        <v>487</v>
      </c>
      <c r="D9" s="355"/>
      <c r="E9" s="355"/>
      <c r="F9" s="355"/>
      <c r="G9" s="355"/>
      <c r="H9" s="355"/>
      <c r="I9" s="355"/>
      <c r="J9" s="355"/>
      <c r="K9" s="236"/>
    </row>
    <row r="10" spans="2:11" ht="15" customHeight="1">
      <c r="B10" s="239"/>
      <c r="C10" s="238"/>
      <c r="D10" s="355" t="s">
        <v>488</v>
      </c>
      <c r="E10" s="355"/>
      <c r="F10" s="355"/>
      <c r="G10" s="355"/>
      <c r="H10" s="355"/>
      <c r="I10" s="355"/>
      <c r="J10" s="355"/>
      <c r="K10" s="236"/>
    </row>
    <row r="11" spans="2:11" ht="15" customHeight="1">
      <c r="B11" s="239"/>
      <c r="C11" s="240"/>
      <c r="D11" s="355" t="s">
        <v>489</v>
      </c>
      <c r="E11" s="355"/>
      <c r="F11" s="355"/>
      <c r="G11" s="355"/>
      <c r="H11" s="355"/>
      <c r="I11" s="355"/>
      <c r="J11" s="355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55" t="s">
        <v>490</v>
      </c>
      <c r="E13" s="355"/>
      <c r="F13" s="355"/>
      <c r="G13" s="355"/>
      <c r="H13" s="355"/>
      <c r="I13" s="355"/>
      <c r="J13" s="355"/>
      <c r="K13" s="236"/>
    </row>
    <row r="14" spans="2:11" ht="15" customHeight="1">
      <c r="B14" s="239"/>
      <c r="C14" s="240"/>
      <c r="D14" s="355" t="s">
        <v>491</v>
      </c>
      <c r="E14" s="355"/>
      <c r="F14" s="355"/>
      <c r="G14" s="355"/>
      <c r="H14" s="355"/>
      <c r="I14" s="355"/>
      <c r="J14" s="355"/>
      <c r="K14" s="236"/>
    </row>
    <row r="15" spans="2:11" ht="15" customHeight="1">
      <c r="B15" s="239"/>
      <c r="C15" s="240"/>
      <c r="D15" s="355" t="s">
        <v>492</v>
      </c>
      <c r="E15" s="355"/>
      <c r="F15" s="355"/>
      <c r="G15" s="355"/>
      <c r="H15" s="355"/>
      <c r="I15" s="355"/>
      <c r="J15" s="355"/>
      <c r="K15" s="236"/>
    </row>
    <row r="16" spans="2:11" ht="15" customHeight="1">
      <c r="B16" s="239"/>
      <c r="C16" s="240"/>
      <c r="D16" s="240"/>
      <c r="E16" s="241" t="s">
        <v>77</v>
      </c>
      <c r="F16" s="355" t="s">
        <v>493</v>
      </c>
      <c r="G16" s="355"/>
      <c r="H16" s="355"/>
      <c r="I16" s="355"/>
      <c r="J16" s="355"/>
      <c r="K16" s="236"/>
    </row>
    <row r="17" spans="2:11" ht="15" customHeight="1">
      <c r="B17" s="239"/>
      <c r="C17" s="240"/>
      <c r="D17" s="240"/>
      <c r="E17" s="241" t="s">
        <v>494</v>
      </c>
      <c r="F17" s="355" t="s">
        <v>495</v>
      </c>
      <c r="G17" s="355"/>
      <c r="H17" s="355"/>
      <c r="I17" s="355"/>
      <c r="J17" s="355"/>
      <c r="K17" s="236"/>
    </row>
    <row r="18" spans="2:11" ht="15" customHeight="1">
      <c r="B18" s="239"/>
      <c r="C18" s="240"/>
      <c r="D18" s="240"/>
      <c r="E18" s="241" t="s">
        <v>496</v>
      </c>
      <c r="F18" s="355" t="s">
        <v>497</v>
      </c>
      <c r="G18" s="355"/>
      <c r="H18" s="355"/>
      <c r="I18" s="355"/>
      <c r="J18" s="355"/>
      <c r="K18" s="236"/>
    </row>
    <row r="19" spans="2:11" ht="15" customHeight="1">
      <c r="B19" s="239"/>
      <c r="C19" s="240"/>
      <c r="D19" s="240"/>
      <c r="E19" s="241" t="s">
        <v>498</v>
      </c>
      <c r="F19" s="355" t="s">
        <v>499</v>
      </c>
      <c r="G19" s="355"/>
      <c r="H19" s="355"/>
      <c r="I19" s="355"/>
      <c r="J19" s="355"/>
      <c r="K19" s="236"/>
    </row>
    <row r="20" spans="2:11" ht="15" customHeight="1">
      <c r="B20" s="239"/>
      <c r="C20" s="240"/>
      <c r="D20" s="240"/>
      <c r="E20" s="241" t="s">
        <v>500</v>
      </c>
      <c r="F20" s="355" t="s">
        <v>501</v>
      </c>
      <c r="G20" s="355"/>
      <c r="H20" s="355"/>
      <c r="I20" s="355"/>
      <c r="J20" s="355"/>
      <c r="K20" s="236"/>
    </row>
    <row r="21" spans="2:11" ht="15" customHeight="1">
      <c r="B21" s="239"/>
      <c r="C21" s="240"/>
      <c r="D21" s="240"/>
      <c r="E21" s="241" t="s">
        <v>502</v>
      </c>
      <c r="F21" s="355" t="s">
        <v>503</v>
      </c>
      <c r="G21" s="355"/>
      <c r="H21" s="355"/>
      <c r="I21" s="355"/>
      <c r="J21" s="355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55" t="s">
        <v>504</v>
      </c>
      <c r="D23" s="355"/>
      <c r="E23" s="355"/>
      <c r="F23" s="355"/>
      <c r="G23" s="355"/>
      <c r="H23" s="355"/>
      <c r="I23" s="355"/>
      <c r="J23" s="355"/>
      <c r="K23" s="236"/>
    </row>
    <row r="24" spans="2:11" ht="15" customHeight="1">
      <c r="B24" s="239"/>
      <c r="C24" s="355" t="s">
        <v>505</v>
      </c>
      <c r="D24" s="355"/>
      <c r="E24" s="355"/>
      <c r="F24" s="355"/>
      <c r="G24" s="355"/>
      <c r="H24" s="355"/>
      <c r="I24" s="355"/>
      <c r="J24" s="355"/>
      <c r="K24" s="236"/>
    </row>
    <row r="25" spans="2:11" ht="15" customHeight="1">
      <c r="B25" s="239"/>
      <c r="C25" s="238"/>
      <c r="D25" s="355" t="s">
        <v>506</v>
      </c>
      <c r="E25" s="355"/>
      <c r="F25" s="355"/>
      <c r="G25" s="355"/>
      <c r="H25" s="355"/>
      <c r="I25" s="355"/>
      <c r="J25" s="355"/>
      <c r="K25" s="236"/>
    </row>
    <row r="26" spans="2:11" ht="15" customHeight="1">
      <c r="B26" s="239"/>
      <c r="C26" s="240"/>
      <c r="D26" s="355" t="s">
        <v>507</v>
      </c>
      <c r="E26" s="355"/>
      <c r="F26" s="355"/>
      <c r="G26" s="355"/>
      <c r="H26" s="355"/>
      <c r="I26" s="355"/>
      <c r="J26" s="355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55" t="s">
        <v>508</v>
      </c>
      <c r="E28" s="355"/>
      <c r="F28" s="355"/>
      <c r="G28" s="355"/>
      <c r="H28" s="355"/>
      <c r="I28" s="355"/>
      <c r="J28" s="355"/>
      <c r="K28" s="236"/>
    </row>
    <row r="29" spans="2:11" ht="15" customHeight="1">
      <c r="B29" s="239"/>
      <c r="C29" s="240"/>
      <c r="D29" s="355" t="s">
        <v>509</v>
      </c>
      <c r="E29" s="355"/>
      <c r="F29" s="355"/>
      <c r="G29" s="355"/>
      <c r="H29" s="355"/>
      <c r="I29" s="355"/>
      <c r="J29" s="355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55" t="s">
        <v>510</v>
      </c>
      <c r="E31" s="355"/>
      <c r="F31" s="355"/>
      <c r="G31" s="355"/>
      <c r="H31" s="355"/>
      <c r="I31" s="355"/>
      <c r="J31" s="355"/>
      <c r="K31" s="236"/>
    </row>
    <row r="32" spans="2:11" ht="15" customHeight="1">
      <c r="B32" s="239"/>
      <c r="C32" s="240"/>
      <c r="D32" s="355" t="s">
        <v>511</v>
      </c>
      <c r="E32" s="355"/>
      <c r="F32" s="355"/>
      <c r="G32" s="355"/>
      <c r="H32" s="355"/>
      <c r="I32" s="355"/>
      <c r="J32" s="355"/>
      <c r="K32" s="236"/>
    </row>
    <row r="33" spans="2:11" ht="15" customHeight="1">
      <c r="B33" s="239"/>
      <c r="C33" s="240"/>
      <c r="D33" s="355" t="s">
        <v>512</v>
      </c>
      <c r="E33" s="355"/>
      <c r="F33" s="355"/>
      <c r="G33" s="355"/>
      <c r="H33" s="355"/>
      <c r="I33" s="355"/>
      <c r="J33" s="355"/>
      <c r="K33" s="236"/>
    </row>
    <row r="34" spans="2:11" ht="15" customHeight="1">
      <c r="B34" s="239"/>
      <c r="C34" s="240"/>
      <c r="D34" s="238"/>
      <c r="E34" s="242" t="s">
        <v>110</v>
      </c>
      <c r="F34" s="238"/>
      <c r="G34" s="355" t="s">
        <v>513</v>
      </c>
      <c r="H34" s="355"/>
      <c r="I34" s="355"/>
      <c r="J34" s="355"/>
      <c r="K34" s="236"/>
    </row>
    <row r="35" spans="2:11" ht="30.75" customHeight="1">
      <c r="B35" s="239"/>
      <c r="C35" s="240"/>
      <c r="D35" s="238"/>
      <c r="E35" s="242" t="s">
        <v>514</v>
      </c>
      <c r="F35" s="238"/>
      <c r="G35" s="355" t="s">
        <v>515</v>
      </c>
      <c r="H35" s="355"/>
      <c r="I35" s="355"/>
      <c r="J35" s="355"/>
      <c r="K35" s="236"/>
    </row>
    <row r="36" spans="2:11" ht="15" customHeight="1">
      <c r="B36" s="239"/>
      <c r="C36" s="240"/>
      <c r="D36" s="238"/>
      <c r="E36" s="242" t="s">
        <v>54</v>
      </c>
      <c r="F36" s="238"/>
      <c r="G36" s="355" t="s">
        <v>516</v>
      </c>
      <c r="H36" s="355"/>
      <c r="I36" s="355"/>
      <c r="J36" s="355"/>
      <c r="K36" s="236"/>
    </row>
    <row r="37" spans="2:11" ht="15" customHeight="1">
      <c r="B37" s="239"/>
      <c r="C37" s="240"/>
      <c r="D37" s="238"/>
      <c r="E37" s="242" t="s">
        <v>111</v>
      </c>
      <c r="F37" s="238"/>
      <c r="G37" s="355" t="s">
        <v>517</v>
      </c>
      <c r="H37" s="355"/>
      <c r="I37" s="355"/>
      <c r="J37" s="355"/>
      <c r="K37" s="236"/>
    </row>
    <row r="38" spans="2:11" ht="15" customHeight="1">
      <c r="B38" s="239"/>
      <c r="C38" s="240"/>
      <c r="D38" s="238"/>
      <c r="E38" s="242" t="s">
        <v>112</v>
      </c>
      <c r="F38" s="238"/>
      <c r="G38" s="355" t="s">
        <v>518</v>
      </c>
      <c r="H38" s="355"/>
      <c r="I38" s="355"/>
      <c r="J38" s="355"/>
      <c r="K38" s="236"/>
    </row>
    <row r="39" spans="2:11" ht="15" customHeight="1">
      <c r="B39" s="239"/>
      <c r="C39" s="240"/>
      <c r="D39" s="238"/>
      <c r="E39" s="242" t="s">
        <v>113</v>
      </c>
      <c r="F39" s="238"/>
      <c r="G39" s="355" t="s">
        <v>519</v>
      </c>
      <c r="H39" s="355"/>
      <c r="I39" s="355"/>
      <c r="J39" s="355"/>
      <c r="K39" s="236"/>
    </row>
    <row r="40" spans="2:11" ht="15" customHeight="1">
      <c r="B40" s="239"/>
      <c r="C40" s="240"/>
      <c r="D40" s="238"/>
      <c r="E40" s="242" t="s">
        <v>520</v>
      </c>
      <c r="F40" s="238"/>
      <c r="G40" s="355" t="s">
        <v>521</v>
      </c>
      <c r="H40" s="355"/>
      <c r="I40" s="355"/>
      <c r="J40" s="355"/>
      <c r="K40" s="236"/>
    </row>
    <row r="41" spans="2:11" ht="15" customHeight="1">
      <c r="B41" s="239"/>
      <c r="C41" s="240"/>
      <c r="D41" s="238"/>
      <c r="E41" s="242"/>
      <c r="F41" s="238"/>
      <c r="G41" s="355" t="s">
        <v>522</v>
      </c>
      <c r="H41" s="355"/>
      <c r="I41" s="355"/>
      <c r="J41" s="355"/>
      <c r="K41" s="236"/>
    </row>
    <row r="42" spans="2:11" ht="15" customHeight="1">
      <c r="B42" s="239"/>
      <c r="C42" s="240"/>
      <c r="D42" s="238"/>
      <c r="E42" s="242" t="s">
        <v>523</v>
      </c>
      <c r="F42" s="238"/>
      <c r="G42" s="355" t="s">
        <v>524</v>
      </c>
      <c r="H42" s="355"/>
      <c r="I42" s="355"/>
      <c r="J42" s="355"/>
      <c r="K42" s="236"/>
    </row>
    <row r="43" spans="2:11" ht="15" customHeight="1">
      <c r="B43" s="239"/>
      <c r="C43" s="240"/>
      <c r="D43" s="238"/>
      <c r="E43" s="242" t="s">
        <v>115</v>
      </c>
      <c r="F43" s="238"/>
      <c r="G43" s="355" t="s">
        <v>525</v>
      </c>
      <c r="H43" s="355"/>
      <c r="I43" s="355"/>
      <c r="J43" s="355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55" t="s">
        <v>526</v>
      </c>
      <c r="E45" s="355"/>
      <c r="F45" s="355"/>
      <c r="G45" s="355"/>
      <c r="H45" s="355"/>
      <c r="I45" s="355"/>
      <c r="J45" s="355"/>
      <c r="K45" s="236"/>
    </row>
    <row r="46" spans="2:11" ht="15" customHeight="1">
      <c r="B46" s="239"/>
      <c r="C46" s="240"/>
      <c r="D46" s="240"/>
      <c r="E46" s="355" t="s">
        <v>527</v>
      </c>
      <c r="F46" s="355"/>
      <c r="G46" s="355"/>
      <c r="H46" s="355"/>
      <c r="I46" s="355"/>
      <c r="J46" s="355"/>
      <c r="K46" s="236"/>
    </row>
    <row r="47" spans="2:11" ht="15" customHeight="1">
      <c r="B47" s="239"/>
      <c r="C47" s="240"/>
      <c r="D47" s="240"/>
      <c r="E47" s="355" t="s">
        <v>528</v>
      </c>
      <c r="F47" s="355"/>
      <c r="G47" s="355"/>
      <c r="H47" s="355"/>
      <c r="I47" s="355"/>
      <c r="J47" s="355"/>
      <c r="K47" s="236"/>
    </row>
    <row r="48" spans="2:11" ht="15" customHeight="1">
      <c r="B48" s="239"/>
      <c r="C48" s="240"/>
      <c r="D48" s="240"/>
      <c r="E48" s="355" t="s">
        <v>529</v>
      </c>
      <c r="F48" s="355"/>
      <c r="G48" s="355"/>
      <c r="H48" s="355"/>
      <c r="I48" s="355"/>
      <c r="J48" s="355"/>
      <c r="K48" s="236"/>
    </row>
    <row r="49" spans="2:11" ht="15" customHeight="1">
      <c r="B49" s="239"/>
      <c r="C49" s="240"/>
      <c r="D49" s="355" t="s">
        <v>530</v>
      </c>
      <c r="E49" s="355"/>
      <c r="F49" s="355"/>
      <c r="G49" s="355"/>
      <c r="H49" s="355"/>
      <c r="I49" s="355"/>
      <c r="J49" s="355"/>
      <c r="K49" s="236"/>
    </row>
    <row r="50" spans="2:11" ht="25.5" customHeight="1">
      <c r="B50" s="235"/>
      <c r="C50" s="356" t="s">
        <v>531</v>
      </c>
      <c r="D50" s="356"/>
      <c r="E50" s="356"/>
      <c r="F50" s="356"/>
      <c r="G50" s="356"/>
      <c r="H50" s="356"/>
      <c r="I50" s="356"/>
      <c r="J50" s="356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55" t="s">
        <v>532</v>
      </c>
      <c r="D52" s="355"/>
      <c r="E52" s="355"/>
      <c r="F52" s="355"/>
      <c r="G52" s="355"/>
      <c r="H52" s="355"/>
      <c r="I52" s="355"/>
      <c r="J52" s="355"/>
      <c r="K52" s="236"/>
    </row>
    <row r="53" spans="2:11" ht="15" customHeight="1">
      <c r="B53" s="235"/>
      <c r="C53" s="355" t="s">
        <v>533</v>
      </c>
      <c r="D53" s="355"/>
      <c r="E53" s="355"/>
      <c r="F53" s="355"/>
      <c r="G53" s="355"/>
      <c r="H53" s="355"/>
      <c r="I53" s="355"/>
      <c r="J53" s="355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55" t="s">
        <v>534</v>
      </c>
      <c r="D55" s="355"/>
      <c r="E55" s="355"/>
      <c r="F55" s="355"/>
      <c r="G55" s="355"/>
      <c r="H55" s="355"/>
      <c r="I55" s="355"/>
      <c r="J55" s="355"/>
      <c r="K55" s="236"/>
    </row>
    <row r="56" spans="2:11" ht="15" customHeight="1">
      <c r="B56" s="235"/>
      <c r="C56" s="240"/>
      <c r="D56" s="355" t="s">
        <v>535</v>
      </c>
      <c r="E56" s="355"/>
      <c r="F56" s="355"/>
      <c r="G56" s="355"/>
      <c r="H56" s="355"/>
      <c r="I56" s="355"/>
      <c r="J56" s="355"/>
      <c r="K56" s="236"/>
    </row>
    <row r="57" spans="2:11" ht="15" customHeight="1">
      <c r="B57" s="235"/>
      <c r="C57" s="240"/>
      <c r="D57" s="355" t="s">
        <v>536</v>
      </c>
      <c r="E57" s="355"/>
      <c r="F57" s="355"/>
      <c r="G57" s="355"/>
      <c r="H57" s="355"/>
      <c r="I57" s="355"/>
      <c r="J57" s="355"/>
      <c r="K57" s="236"/>
    </row>
    <row r="58" spans="2:11" ht="15" customHeight="1">
      <c r="B58" s="235"/>
      <c r="C58" s="240"/>
      <c r="D58" s="355" t="s">
        <v>537</v>
      </c>
      <c r="E58" s="355"/>
      <c r="F58" s="355"/>
      <c r="G58" s="355"/>
      <c r="H58" s="355"/>
      <c r="I58" s="355"/>
      <c r="J58" s="355"/>
      <c r="K58" s="236"/>
    </row>
    <row r="59" spans="2:11" ht="15" customHeight="1">
      <c r="B59" s="235"/>
      <c r="C59" s="240"/>
      <c r="D59" s="355" t="s">
        <v>538</v>
      </c>
      <c r="E59" s="355"/>
      <c r="F59" s="355"/>
      <c r="G59" s="355"/>
      <c r="H59" s="355"/>
      <c r="I59" s="355"/>
      <c r="J59" s="355"/>
      <c r="K59" s="236"/>
    </row>
    <row r="60" spans="2:11" ht="15" customHeight="1">
      <c r="B60" s="235"/>
      <c r="C60" s="240"/>
      <c r="D60" s="354" t="s">
        <v>539</v>
      </c>
      <c r="E60" s="354"/>
      <c r="F60" s="354"/>
      <c r="G60" s="354"/>
      <c r="H60" s="354"/>
      <c r="I60" s="354"/>
      <c r="J60" s="354"/>
      <c r="K60" s="236"/>
    </row>
    <row r="61" spans="2:11" ht="15" customHeight="1">
      <c r="B61" s="235"/>
      <c r="C61" s="240"/>
      <c r="D61" s="355" t="s">
        <v>540</v>
      </c>
      <c r="E61" s="355"/>
      <c r="F61" s="355"/>
      <c r="G61" s="355"/>
      <c r="H61" s="355"/>
      <c r="I61" s="355"/>
      <c r="J61" s="355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55" t="s">
        <v>541</v>
      </c>
      <c r="E63" s="355"/>
      <c r="F63" s="355"/>
      <c r="G63" s="355"/>
      <c r="H63" s="355"/>
      <c r="I63" s="355"/>
      <c r="J63" s="355"/>
      <c r="K63" s="236"/>
    </row>
    <row r="64" spans="2:11" ht="15" customHeight="1">
      <c r="B64" s="235"/>
      <c r="C64" s="240"/>
      <c r="D64" s="354" t="s">
        <v>542</v>
      </c>
      <c r="E64" s="354"/>
      <c r="F64" s="354"/>
      <c r="G64" s="354"/>
      <c r="H64" s="354"/>
      <c r="I64" s="354"/>
      <c r="J64" s="354"/>
      <c r="K64" s="236"/>
    </row>
    <row r="65" spans="2:11" ht="15" customHeight="1">
      <c r="B65" s="235"/>
      <c r="C65" s="240"/>
      <c r="D65" s="355" t="s">
        <v>543</v>
      </c>
      <c r="E65" s="355"/>
      <c r="F65" s="355"/>
      <c r="G65" s="355"/>
      <c r="H65" s="355"/>
      <c r="I65" s="355"/>
      <c r="J65" s="355"/>
      <c r="K65" s="236"/>
    </row>
    <row r="66" spans="2:11" ht="15" customHeight="1">
      <c r="B66" s="235"/>
      <c r="C66" s="240"/>
      <c r="D66" s="355" t="s">
        <v>544</v>
      </c>
      <c r="E66" s="355"/>
      <c r="F66" s="355"/>
      <c r="G66" s="355"/>
      <c r="H66" s="355"/>
      <c r="I66" s="355"/>
      <c r="J66" s="355"/>
      <c r="K66" s="236"/>
    </row>
    <row r="67" spans="2:11" ht="15" customHeight="1">
      <c r="B67" s="235"/>
      <c r="C67" s="240"/>
      <c r="D67" s="355" t="s">
        <v>545</v>
      </c>
      <c r="E67" s="355"/>
      <c r="F67" s="355"/>
      <c r="G67" s="355"/>
      <c r="H67" s="355"/>
      <c r="I67" s="355"/>
      <c r="J67" s="355"/>
      <c r="K67" s="236"/>
    </row>
    <row r="68" spans="2:11" ht="15" customHeight="1">
      <c r="B68" s="235"/>
      <c r="C68" s="240"/>
      <c r="D68" s="355" t="s">
        <v>546</v>
      </c>
      <c r="E68" s="355"/>
      <c r="F68" s="355"/>
      <c r="G68" s="355"/>
      <c r="H68" s="355"/>
      <c r="I68" s="355"/>
      <c r="J68" s="355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3" t="s">
        <v>83</v>
      </c>
      <c r="D73" s="353"/>
      <c r="E73" s="353"/>
      <c r="F73" s="353"/>
      <c r="G73" s="353"/>
      <c r="H73" s="353"/>
      <c r="I73" s="353"/>
      <c r="J73" s="353"/>
      <c r="K73" s="253"/>
    </row>
    <row r="74" spans="2:11" ht="17.25" customHeight="1">
      <c r="B74" s="252"/>
      <c r="C74" s="254" t="s">
        <v>547</v>
      </c>
      <c r="D74" s="254"/>
      <c r="E74" s="254"/>
      <c r="F74" s="254" t="s">
        <v>548</v>
      </c>
      <c r="G74" s="255"/>
      <c r="H74" s="254" t="s">
        <v>111</v>
      </c>
      <c r="I74" s="254" t="s">
        <v>58</v>
      </c>
      <c r="J74" s="254" t="s">
        <v>549</v>
      </c>
      <c r="K74" s="253"/>
    </row>
    <row r="75" spans="2:11" ht="17.25" customHeight="1">
      <c r="B75" s="252"/>
      <c r="C75" s="256" t="s">
        <v>550</v>
      </c>
      <c r="D75" s="256"/>
      <c r="E75" s="256"/>
      <c r="F75" s="257" t="s">
        <v>551</v>
      </c>
      <c r="G75" s="258"/>
      <c r="H75" s="256"/>
      <c r="I75" s="256"/>
      <c r="J75" s="256" t="s">
        <v>552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54</v>
      </c>
      <c r="D77" s="259"/>
      <c r="E77" s="259"/>
      <c r="F77" s="261" t="s">
        <v>553</v>
      </c>
      <c r="G77" s="260"/>
      <c r="H77" s="242" t="s">
        <v>554</v>
      </c>
      <c r="I77" s="242" t="s">
        <v>555</v>
      </c>
      <c r="J77" s="242">
        <v>20</v>
      </c>
      <c r="K77" s="253"/>
    </row>
    <row r="78" spans="2:11" ht="15" customHeight="1">
      <c r="B78" s="252"/>
      <c r="C78" s="242" t="s">
        <v>556</v>
      </c>
      <c r="D78" s="242"/>
      <c r="E78" s="242"/>
      <c r="F78" s="261" t="s">
        <v>553</v>
      </c>
      <c r="G78" s="260"/>
      <c r="H78" s="242" t="s">
        <v>557</v>
      </c>
      <c r="I78" s="242" t="s">
        <v>555</v>
      </c>
      <c r="J78" s="242">
        <v>120</v>
      </c>
      <c r="K78" s="253"/>
    </row>
    <row r="79" spans="2:11" ht="15" customHeight="1">
      <c r="B79" s="262"/>
      <c r="C79" s="242" t="s">
        <v>558</v>
      </c>
      <c r="D79" s="242"/>
      <c r="E79" s="242"/>
      <c r="F79" s="261" t="s">
        <v>559</v>
      </c>
      <c r="G79" s="260"/>
      <c r="H79" s="242" t="s">
        <v>560</v>
      </c>
      <c r="I79" s="242" t="s">
        <v>555</v>
      </c>
      <c r="J79" s="242">
        <v>50</v>
      </c>
      <c r="K79" s="253"/>
    </row>
    <row r="80" spans="2:11" ht="15" customHeight="1">
      <c r="B80" s="262"/>
      <c r="C80" s="242" t="s">
        <v>561</v>
      </c>
      <c r="D80" s="242"/>
      <c r="E80" s="242"/>
      <c r="F80" s="261" t="s">
        <v>553</v>
      </c>
      <c r="G80" s="260"/>
      <c r="H80" s="242" t="s">
        <v>562</v>
      </c>
      <c r="I80" s="242" t="s">
        <v>563</v>
      </c>
      <c r="J80" s="242"/>
      <c r="K80" s="253"/>
    </row>
    <row r="81" spans="2:11" ht="15" customHeight="1">
      <c r="B81" s="262"/>
      <c r="C81" s="263" t="s">
        <v>564</v>
      </c>
      <c r="D81" s="263"/>
      <c r="E81" s="263"/>
      <c r="F81" s="264" t="s">
        <v>559</v>
      </c>
      <c r="G81" s="263"/>
      <c r="H81" s="263" t="s">
        <v>565</v>
      </c>
      <c r="I81" s="263" t="s">
        <v>555</v>
      </c>
      <c r="J81" s="263">
        <v>15</v>
      </c>
      <c r="K81" s="253"/>
    </row>
    <row r="82" spans="2:11" ht="15" customHeight="1">
      <c r="B82" s="262"/>
      <c r="C82" s="263" t="s">
        <v>566</v>
      </c>
      <c r="D82" s="263"/>
      <c r="E82" s="263"/>
      <c r="F82" s="264" t="s">
        <v>559</v>
      </c>
      <c r="G82" s="263"/>
      <c r="H82" s="263" t="s">
        <v>567</v>
      </c>
      <c r="I82" s="263" t="s">
        <v>555</v>
      </c>
      <c r="J82" s="263">
        <v>15</v>
      </c>
      <c r="K82" s="253"/>
    </row>
    <row r="83" spans="2:11" ht="15" customHeight="1">
      <c r="B83" s="262"/>
      <c r="C83" s="263" t="s">
        <v>568</v>
      </c>
      <c r="D83" s="263"/>
      <c r="E83" s="263"/>
      <c r="F83" s="264" t="s">
        <v>559</v>
      </c>
      <c r="G83" s="263"/>
      <c r="H83" s="263" t="s">
        <v>569</v>
      </c>
      <c r="I83" s="263" t="s">
        <v>555</v>
      </c>
      <c r="J83" s="263">
        <v>20</v>
      </c>
      <c r="K83" s="253"/>
    </row>
    <row r="84" spans="2:11" ht="15" customHeight="1">
      <c r="B84" s="262"/>
      <c r="C84" s="263" t="s">
        <v>570</v>
      </c>
      <c r="D84" s="263"/>
      <c r="E84" s="263"/>
      <c r="F84" s="264" t="s">
        <v>559</v>
      </c>
      <c r="G84" s="263"/>
      <c r="H84" s="263" t="s">
        <v>571</v>
      </c>
      <c r="I84" s="263" t="s">
        <v>555</v>
      </c>
      <c r="J84" s="263">
        <v>20</v>
      </c>
      <c r="K84" s="253"/>
    </row>
    <row r="85" spans="2:11" ht="15" customHeight="1">
      <c r="B85" s="262"/>
      <c r="C85" s="242" t="s">
        <v>572</v>
      </c>
      <c r="D85" s="242"/>
      <c r="E85" s="242"/>
      <c r="F85" s="261" t="s">
        <v>559</v>
      </c>
      <c r="G85" s="260"/>
      <c r="H85" s="242" t="s">
        <v>573</v>
      </c>
      <c r="I85" s="242" t="s">
        <v>555</v>
      </c>
      <c r="J85" s="242">
        <v>50</v>
      </c>
      <c r="K85" s="253"/>
    </row>
    <row r="86" spans="2:11" ht="15" customHeight="1">
      <c r="B86" s="262"/>
      <c r="C86" s="242" t="s">
        <v>574</v>
      </c>
      <c r="D86" s="242"/>
      <c r="E86" s="242"/>
      <c r="F86" s="261" t="s">
        <v>559</v>
      </c>
      <c r="G86" s="260"/>
      <c r="H86" s="242" t="s">
        <v>575</v>
      </c>
      <c r="I86" s="242" t="s">
        <v>555</v>
      </c>
      <c r="J86" s="242">
        <v>20</v>
      </c>
      <c r="K86" s="253"/>
    </row>
    <row r="87" spans="2:11" ht="15" customHeight="1">
      <c r="B87" s="262"/>
      <c r="C87" s="242" t="s">
        <v>576</v>
      </c>
      <c r="D87" s="242"/>
      <c r="E87" s="242"/>
      <c r="F87" s="261" t="s">
        <v>559</v>
      </c>
      <c r="G87" s="260"/>
      <c r="H87" s="242" t="s">
        <v>577</v>
      </c>
      <c r="I87" s="242" t="s">
        <v>555</v>
      </c>
      <c r="J87" s="242">
        <v>20</v>
      </c>
      <c r="K87" s="253"/>
    </row>
    <row r="88" spans="2:11" ht="15" customHeight="1">
      <c r="B88" s="262"/>
      <c r="C88" s="242" t="s">
        <v>578</v>
      </c>
      <c r="D88" s="242"/>
      <c r="E88" s="242"/>
      <c r="F88" s="261" t="s">
        <v>559</v>
      </c>
      <c r="G88" s="260"/>
      <c r="H88" s="242" t="s">
        <v>579</v>
      </c>
      <c r="I88" s="242" t="s">
        <v>555</v>
      </c>
      <c r="J88" s="242">
        <v>50</v>
      </c>
      <c r="K88" s="253"/>
    </row>
    <row r="89" spans="2:11" ht="15" customHeight="1">
      <c r="B89" s="262"/>
      <c r="C89" s="242" t="s">
        <v>580</v>
      </c>
      <c r="D89" s="242"/>
      <c r="E89" s="242"/>
      <c r="F89" s="261" t="s">
        <v>559</v>
      </c>
      <c r="G89" s="260"/>
      <c r="H89" s="242" t="s">
        <v>580</v>
      </c>
      <c r="I89" s="242" t="s">
        <v>555</v>
      </c>
      <c r="J89" s="242">
        <v>50</v>
      </c>
      <c r="K89" s="253"/>
    </row>
    <row r="90" spans="2:11" ht="15" customHeight="1">
      <c r="B90" s="262"/>
      <c r="C90" s="242" t="s">
        <v>116</v>
      </c>
      <c r="D90" s="242"/>
      <c r="E90" s="242"/>
      <c r="F90" s="261" t="s">
        <v>559</v>
      </c>
      <c r="G90" s="260"/>
      <c r="H90" s="242" t="s">
        <v>581</v>
      </c>
      <c r="I90" s="242" t="s">
        <v>555</v>
      </c>
      <c r="J90" s="242">
        <v>255</v>
      </c>
      <c r="K90" s="253"/>
    </row>
    <row r="91" spans="2:11" ht="15" customHeight="1">
      <c r="B91" s="262"/>
      <c r="C91" s="242" t="s">
        <v>582</v>
      </c>
      <c r="D91" s="242"/>
      <c r="E91" s="242"/>
      <c r="F91" s="261" t="s">
        <v>553</v>
      </c>
      <c r="G91" s="260"/>
      <c r="H91" s="242" t="s">
        <v>583</v>
      </c>
      <c r="I91" s="242" t="s">
        <v>584</v>
      </c>
      <c r="J91" s="242"/>
      <c r="K91" s="253"/>
    </row>
    <row r="92" spans="2:11" ht="15" customHeight="1">
      <c r="B92" s="262"/>
      <c r="C92" s="242" t="s">
        <v>585</v>
      </c>
      <c r="D92" s="242"/>
      <c r="E92" s="242"/>
      <c r="F92" s="261" t="s">
        <v>553</v>
      </c>
      <c r="G92" s="260"/>
      <c r="H92" s="242" t="s">
        <v>586</v>
      </c>
      <c r="I92" s="242" t="s">
        <v>587</v>
      </c>
      <c r="J92" s="242"/>
      <c r="K92" s="253"/>
    </row>
    <row r="93" spans="2:11" ht="15" customHeight="1">
      <c r="B93" s="262"/>
      <c r="C93" s="242" t="s">
        <v>588</v>
      </c>
      <c r="D93" s="242"/>
      <c r="E93" s="242"/>
      <c r="F93" s="261" t="s">
        <v>553</v>
      </c>
      <c r="G93" s="260"/>
      <c r="H93" s="242" t="s">
        <v>588</v>
      </c>
      <c r="I93" s="242" t="s">
        <v>587</v>
      </c>
      <c r="J93" s="242"/>
      <c r="K93" s="253"/>
    </row>
    <row r="94" spans="2:11" ht="15" customHeight="1">
      <c r="B94" s="262"/>
      <c r="C94" s="242" t="s">
        <v>39</v>
      </c>
      <c r="D94" s="242"/>
      <c r="E94" s="242"/>
      <c r="F94" s="261" t="s">
        <v>553</v>
      </c>
      <c r="G94" s="260"/>
      <c r="H94" s="242" t="s">
        <v>589</v>
      </c>
      <c r="I94" s="242" t="s">
        <v>587</v>
      </c>
      <c r="J94" s="242"/>
      <c r="K94" s="253"/>
    </row>
    <row r="95" spans="2:11" ht="15" customHeight="1">
      <c r="B95" s="262"/>
      <c r="C95" s="242" t="s">
        <v>49</v>
      </c>
      <c r="D95" s="242"/>
      <c r="E95" s="242"/>
      <c r="F95" s="261" t="s">
        <v>553</v>
      </c>
      <c r="G95" s="260"/>
      <c r="H95" s="242" t="s">
        <v>590</v>
      </c>
      <c r="I95" s="242" t="s">
        <v>587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3" t="s">
        <v>591</v>
      </c>
      <c r="D100" s="353"/>
      <c r="E100" s="353"/>
      <c r="F100" s="353"/>
      <c r="G100" s="353"/>
      <c r="H100" s="353"/>
      <c r="I100" s="353"/>
      <c r="J100" s="353"/>
      <c r="K100" s="253"/>
    </row>
    <row r="101" spans="2:11" ht="17.25" customHeight="1">
      <c r="B101" s="252"/>
      <c r="C101" s="254" t="s">
        <v>547</v>
      </c>
      <c r="D101" s="254"/>
      <c r="E101" s="254"/>
      <c r="F101" s="254" t="s">
        <v>548</v>
      </c>
      <c r="G101" s="255"/>
      <c r="H101" s="254" t="s">
        <v>111</v>
      </c>
      <c r="I101" s="254" t="s">
        <v>58</v>
      </c>
      <c r="J101" s="254" t="s">
        <v>549</v>
      </c>
      <c r="K101" s="253"/>
    </row>
    <row r="102" spans="2:11" ht="17.25" customHeight="1">
      <c r="B102" s="252"/>
      <c r="C102" s="256" t="s">
        <v>550</v>
      </c>
      <c r="D102" s="256"/>
      <c r="E102" s="256"/>
      <c r="F102" s="257" t="s">
        <v>551</v>
      </c>
      <c r="G102" s="258"/>
      <c r="H102" s="256"/>
      <c r="I102" s="256"/>
      <c r="J102" s="256" t="s">
        <v>552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54</v>
      </c>
      <c r="D104" s="259"/>
      <c r="E104" s="259"/>
      <c r="F104" s="261" t="s">
        <v>553</v>
      </c>
      <c r="G104" s="270"/>
      <c r="H104" s="242" t="s">
        <v>592</v>
      </c>
      <c r="I104" s="242" t="s">
        <v>555</v>
      </c>
      <c r="J104" s="242">
        <v>20</v>
      </c>
      <c r="K104" s="253"/>
    </row>
    <row r="105" spans="2:11" ht="15" customHeight="1">
      <c r="B105" s="252"/>
      <c r="C105" s="242" t="s">
        <v>556</v>
      </c>
      <c r="D105" s="242"/>
      <c r="E105" s="242"/>
      <c r="F105" s="261" t="s">
        <v>553</v>
      </c>
      <c r="G105" s="242"/>
      <c r="H105" s="242" t="s">
        <v>592</v>
      </c>
      <c r="I105" s="242" t="s">
        <v>555</v>
      </c>
      <c r="J105" s="242">
        <v>120</v>
      </c>
      <c r="K105" s="253"/>
    </row>
    <row r="106" spans="2:11" ht="15" customHeight="1">
      <c r="B106" s="262"/>
      <c r="C106" s="242" t="s">
        <v>558</v>
      </c>
      <c r="D106" s="242"/>
      <c r="E106" s="242"/>
      <c r="F106" s="261" t="s">
        <v>559</v>
      </c>
      <c r="G106" s="242"/>
      <c r="H106" s="242" t="s">
        <v>592</v>
      </c>
      <c r="I106" s="242" t="s">
        <v>555</v>
      </c>
      <c r="J106" s="242">
        <v>50</v>
      </c>
      <c r="K106" s="253"/>
    </row>
    <row r="107" spans="2:11" ht="15" customHeight="1">
      <c r="B107" s="262"/>
      <c r="C107" s="242" t="s">
        <v>561</v>
      </c>
      <c r="D107" s="242"/>
      <c r="E107" s="242"/>
      <c r="F107" s="261" t="s">
        <v>553</v>
      </c>
      <c r="G107" s="242"/>
      <c r="H107" s="242" t="s">
        <v>592</v>
      </c>
      <c r="I107" s="242" t="s">
        <v>563</v>
      </c>
      <c r="J107" s="242"/>
      <c r="K107" s="253"/>
    </row>
    <row r="108" spans="2:11" ht="15" customHeight="1">
      <c r="B108" s="262"/>
      <c r="C108" s="242" t="s">
        <v>572</v>
      </c>
      <c r="D108" s="242"/>
      <c r="E108" s="242"/>
      <c r="F108" s="261" t="s">
        <v>559</v>
      </c>
      <c r="G108" s="242"/>
      <c r="H108" s="242" t="s">
        <v>592</v>
      </c>
      <c r="I108" s="242" t="s">
        <v>555</v>
      </c>
      <c r="J108" s="242">
        <v>50</v>
      </c>
      <c r="K108" s="253"/>
    </row>
    <row r="109" spans="2:11" ht="15" customHeight="1">
      <c r="B109" s="262"/>
      <c r="C109" s="242" t="s">
        <v>580</v>
      </c>
      <c r="D109" s="242"/>
      <c r="E109" s="242"/>
      <c r="F109" s="261" t="s">
        <v>559</v>
      </c>
      <c r="G109" s="242"/>
      <c r="H109" s="242" t="s">
        <v>592</v>
      </c>
      <c r="I109" s="242" t="s">
        <v>555</v>
      </c>
      <c r="J109" s="242">
        <v>50</v>
      </c>
      <c r="K109" s="253"/>
    </row>
    <row r="110" spans="2:11" ht="15" customHeight="1">
      <c r="B110" s="262"/>
      <c r="C110" s="242" t="s">
        <v>578</v>
      </c>
      <c r="D110" s="242"/>
      <c r="E110" s="242"/>
      <c r="F110" s="261" t="s">
        <v>559</v>
      </c>
      <c r="G110" s="242"/>
      <c r="H110" s="242" t="s">
        <v>592</v>
      </c>
      <c r="I110" s="242" t="s">
        <v>555</v>
      </c>
      <c r="J110" s="242">
        <v>50</v>
      </c>
      <c r="K110" s="253"/>
    </row>
    <row r="111" spans="2:11" ht="15" customHeight="1">
      <c r="B111" s="262"/>
      <c r="C111" s="242" t="s">
        <v>54</v>
      </c>
      <c r="D111" s="242"/>
      <c r="E111" s="242"/>
      <c r="F111" s="261" t="s">
        <v>553</v>
      </c>
      <c r="G111" s="242"/>
      <c r="H111" s="242" t="s">
        <v>593</v>
      </c>
      <c r="I111" s="242" t="s">
        <v>555</v>
      </c>
      <c r="J111" s="242">
        <v>20</v>
      </c>
      <c r="K111" s="253"/>
    </row>
    <row r="112" spans="2:11" ht="15" customHeight="1">
      <c r="B112" s="262"/>
      <c r="C112" s="242" t="s">
        <v>594</v>
      </c>
      <c r="D112" s="242"/>
      <c r="E112" s="242"/>
      <c r="F112" s="261" t="s">
        <v>553</v>
      </c>
      <c r="G112" s="242"/>
      <c r="H112" s="242" t="s">
        <v>595</v>
      </c>
      <c r="I112" s="242" t="s">
        <v>555</v>
      </c>
      <c r="J112" s="242">
        <v>120</v>
      </c>
      <c r="K112" s="253"/>
    </row>
    <row r="113" spans="2:11" ht="15" customHeight="1">
      <c r="B113" s="262"/>
      <c r="C113" s="242" t="s">
        <v>39</v>
      </c>
      <c r="D113" s="242"/>
      <c r="E113" s="242"/>
      <c r="F113" s="261" t="s">
        <v>553</v>
      </c>
      <c r="G113" s="242"/>
      <c r="H113" s="242" t="s">
        <v>596</v>
      </c>
      <c r="I113" s="242" t="s">
        <v>587</v>
      </c>
      <c r="J113" s="242"/>
      <c r="K113" s="253"/>
    </row>
    <row r="114" spans="2:11" ht="15" customHeight="1">
      <c r="B114" s="262"/>
      <c r="C114" s="242" t="s">
        <v>49</v>
      </c>
      <c r="D114" s="242"/>
      <c r="E114" s="242"/>
      <c r="F114" s="261" t="s">
        <v>553</v>
      </c>
      <c r="G114" s="242"/>
      <c r="H114" s="242" t="s">
        <v>597</v>
      </c>
      <c r="I114" s="242" t="s">
        <v>587</v>
      </c>
      <c r="J114" s="242"/>
      <c r="K114" s="253"/>
    </row>
    <row r="115" spans="2:11" ht="15" customHeight="1">
      <c r="B115" s="262"/>
      <c r="C115" s="242" t="s">
        <v>58</v>
      </c>
      <c r="D115" s="242"/>
      <c r="E115" s="242"/>
      <c r="F115" s="261" t="s">
        <v>553</v>
      </c>
      <c r="G115" s="242"/>
      <c r="H115" s="242" t="s">
        <v>598</v>
      </c>
      <c r="I115" s="242" t="s">
        <v>599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2" t="s">
        <v>600</v>
      </c>
      <c r="D120" s="352"/>
      <c r="E120" s="352"/>
      <c r="F120" s="352"/>
      <c r="G120" s="352"/>
      <c r="H120" s="352"/>
      <c r="I120" s="352"/>
      <c r="J120" s="352"/>
      <c r="K120" s="278"/>
    </row>
    <row r="121" spans="2:11" ht="17.25" customHeight="1">
      <c r="B121" s="279"/>
      <c r="C121" s="254" t="s">
        <v>547</v>
      </c>
      <c r="D121" s="254"/>
      <c r="E121" s="254"/>
      <c r="F121" s="254" t="s">
        <v>548</v>
      </c>
      <c r="G121" s="255"/>
      <c r="H121" s="254" t="s">
        <v>111</v>
      </c>
      <c r="I121" s="254" t="s">
        <v>58</v>
      </c>
      <c r="J121" s="254" t="s">
        <v>549</v>
      </c>
      <c r="K121" s="280"/>
    </row>
    <row r="122" spans="2:11" ht="17.25" customHeight="1">
      <c r="B122" s="279"/>
      <c r="C122" s="256" t="s">
        <v>550</v>
      </c>
      <c r="D122" s="256"/>
      <c r="E122" s="256"/>
      <c r="F122" s="257" t="s">
        <v>551</v>
      </c>
      <c r="G122" s="258"/>
      <c r="H122" s="256"/>
      <c r="I122" s="256"/>
      <c r="J122" s="256" t="s">
        <v>552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556</v>
      </c>
      <c r="D124" s="259"/>
      <c r="E124" s="259"/>
      <c r="F124" s="261" t="s">
        <v>553</v>
      </c>
      <c r="G124" s="242"/>
      <c r="H124" s="242" t="s">
        <v>592</v>
      </c>
      <c r="I124" s="242" t="s">
        <v>555</v>
      </c>
      <c r="J124" s="242">
        <v>120</v>
      </c>
      <c r="K124" s="283"/>
    </row>
    <row r="125" spans="2:11" ht="15" customHeight="1">
      <c r="B125" s="281"/>
      <c r="C125" s="242" t="s">
        <v>601</v>
      </c>
      <c r="D125" s="242"/>
      <c r="E125" s="242"/>
      <c r="F125" s="261" t="s">
        <v>553</v>
      </c>
      <c r="G125" s="242"/>
      <c r="H125" s="242" t="s">
        <v>602</v>
      </c>
      <c r="I125" s="242" t="s">
        <v>555</v>
      </c>
      <c r="J125" s="242" t="s">
        <v>603</v>
      </c>
      <c r="K125" s="283"/>
    </row>
    <row r="126" spans="2:11" ht="15" customHeight="1">
      <c r="B126" s="281"/>
      <c r="C126" s="242" t="s">
        <v>502</v>
      </c>
      <c r="D126" s="242"/>
      <c r="E126" s="242"/>
      <c r="F126" s="261" t="s">
        <v>553</v>
      </c>
      <c r="G126" s="242"/>
      <c r="H126" s="242" t="s">
        <v>604</v>
      </c>
      <c r="I126" s="242" t="s">
        <v>555</v>
      </c>
      <c r="J126" s="242" t="s">
        <v>603</v>
      </c>
      <c r="K126" s="283"/>
    </row>
    <row r="127" spans="2:11" ht="15" customHeight="1">
      <c r="B127" s="281"/>
      <c r="C127" s="242" t="s">
        <v>564</v>
      </c>
      <c r="D127" s="242"/>
      <c r="E127" s="242"/>
      <c r="F127" s="261" t="s">
        <v>559</v>
      </c>
      <c r="G127" s="242"/>
      <c r="H127" s="242" t="s">
        <v>565</v>
      </c>
      <c r="I127" s="242" t="s">
        <v>555</v>
      </c>
      <c r="J127" s="242">
        <v>15</v>
      </c>
      <c r="K127" s="283"/>
    </row>
    <row r="128" spans="2:11" ht="15" customHeight="1">
      <c r="B128" s="281"/>
      <c r="C128" s="263" t="s">
        <v>566</v>
      </c>
      <c r="D128" s="263"/>
      <c r="E128" s="263"/>
      <c r="F128" s="264" t="s">
        <v>559</v>
      </c>
      <c r="G128" s="263"/>
      <c r="H128" s="263" t="s">
        <v>567</v>
      </c>
      <c r="I128" s="263" t="s">
        <v>555</v>
      </c>
      <c r="J128" s="263">
        <v>15</v>
      </c>
      <c r="K128" s="283"/>
    </row>
    <row r="129" spans="2:11" ht="15" customHeight="1">
      <c r="B129" s="281"/>
      <c r="C129" s="263" t="s">
        <v>568</v>
      </c>
      <c r="D129" s="263"/>
      <c r="E129" s="263"/>
      <c r="F129" s="264" t="s">
        <v>559</v>
      </c>
      <c r="G129" s="263"/>
      <c r="H129" s="263" t="s">
        <v>569</v>
      </c>
      <c r="I129" s="263" t="s">
        <v>555</v>
      </c>
      <c r="J129" s="263">
        <v>20</v>
      </c>
      <c r="K129" s="283"/>
    </row>
    <row r="130" spans="2:11" ht="15" customHeight="1">
      <c r="B130" s="281"/>
      <c r="C130" s="263" t="s">
        <v>570</v>
      </c>
      <c r="D130" s="263"/>
      <c r="E130" s="263"/>
      <c r="F130" s="264" t="s">
        <v>559</v>
      </c>
      <c r="G130" s="263"/>
      <c r="H130" s="263" t="s">
        <v>571</v>
      </c>
      <c r="I130" s="263" t="s">
        <v>555</v>
      </c>
      <c r="J130" s="263">
        <v>20</v>
      </c>
      <c r="K130" s="283"/>
    </row>
    <row r="131" spans="2:11" ht="15" customHeight="1">
      <c r="B131" s="281"/>
      <c r="C131" s="242" t="s">
        <v>558</v>
      </c>
      <c r="D131" s="242"/>
      <c r="E131" s="242"/>
      <c r="F131" s="261" t="s">
        <v>559</v>
      </c>
      <c r="G131" s="242"/>
      <c r="H131" s="242" t="s">
        <v>592</v>
      </c>
      <c r="I131" s="242" t="s">
        <v>555</v>
      </c>
      <c r="J131" s="242">
        <v>50</v>
      </c>
      <c r="K131" s="283"/>
    </row>
    <row r="132" spans="2:11" ht="15" customHeight="1">
      <c r="B132" s="281"/>
      <c r="C132" s="242" t="s">
        <v>572</v>
      </c>
      <c r="D132" s="242"/>
      <c r="E132" s="242"/>
      <c r="F132" s="261" t="s">
        <v>559</v>
      </c>
      <c r="G132" s="242"/>
      <c r="H132" s="242" t="s">
        <v>592</v>
      </c>
      <c r="I132" s="242" t="s">
        <v>555</v>
      </c>
      <c r="J132" s="242">
        <v>50</v>
      </c>
      <c r="K132" s="283"/>
    </row>
    <row r="133" spans="2:11" ht="15" customHeight="1">
      <c r="B133" s="281"/>
      <c r="C133" s="242" t="s">
        <v>578</v>
      </c>
      <c r="D133" s="242"/>
      <c r="E133" s="242"/>
      <c r="F133" s="261" t="s">
        <v>559</v>
      </c>
      <c r="G133" s="242"/>
      <c r="H133" s="242" t="s">
        <v>592</v>
      </c>
      <c r="I133" s="242" t="s">
        <v>555</v>
      </c>
      <c r="J133" s="242">
        <v>50</v>
      </c>
      <c r="K133" s="283"/>
    </row>
    <row r="134" spans="2:11" ht="15" customHeight="1">
      <c r="B134" s="281"/>
      <c r="C134" s="242" t="s">
        <v>580</v>
      </c>
      <c r="D134" s="242"/>
      <c r="E134" s="242"/>
      <c r="F134" s="261" t="s">
        <v>559</v>
      </c>
      <c r="G134" s="242"/>
      <c r="H134" s="242" t="s">
        <v>592</v>
      </c>
      <c r="I134" s="242" t="s">
        <v>555</v>
      </c>
      <c r="J134" s="242">
        <v>50</v>
      </c>
      <c r="K134" s="283"/>
    </row>
    <row r="135" spans="2:11" ht="15" customHeight="1">
      <c r="B135" s="281"/>
      <c r="C135" s="242" t="s">
        <v>116</v>
      </c>
      <c r="D135" s="242"/>
      <c r="E135" s="242"/>
      <c r="F135" s="261" t="s">
        <v>559</v>
      </c>
      <c r="G135" s="242"/>
      <c r="H135" s="242" t="s">
        <v>605</v>
      </c>
      <c r="I135" s="242" t="s">
        <v>555</v>
      </c>
      <c r="J135" s="242">
        <v>255</v>
      </c>
      <c r="K135" s="283"/>
    </row>
    <row r="136" spans="2:11" ht="15" customHeight="1">
      <c r="B136" s="281"/>
      <c r="C136" s="242" t="s">
        <v>582</v>
      </c>
      <c r="D136" s="242"/>
      <c r="E136" s="242"/>
      <c r="F136" s="261" t="s">
        <v>553</v>
      </c>
      <c r="G136" s="242"/>
      <c r="H136" s="242" t="s">
        <v>606</v>
      </c>
      <c r="I136" s="242" t="s">
        <v>584</v>
      </c>
      <c r="J136" s="242"/>
      <c r="K136" s="283"/>
    </row>
    <row r="137" spans="2:11" ht="15" customHeight="1">
      <c r="B137" s="281"/>
      <c r="C137" s="242" t="s">
        <v>585</v>
      </c>
      <c r="D137" s="242"/>
      <c r="E137" s="242"/>
      <c r="F137" s="261" t="s">
        <v>553</v>
      </c>
      <c r="G137" s="242"/>
      <c r="H137" s="242" t="s">
        <v>607</v>
      </c>
      <c r="I137" s="242" t="s">
        <v>587</v>
      </c>
      <c r="J137" s="242"/>
      <c r="K137" s="283"/>
    </row>
    <row r="138" spans="2:11" ht="15" customHeight="1">
      <c r="B138" s="281"/>
      <c r="C138" s="242" t="s">
        <v>588</v>
      </c>
      <c r="D138" s="242"/>
      <c r="E138" s="242"/>
      <c r="F138" s="261" t="s">
        <v>553</v>
      </c>
      <c r="G138" s="242"/>
      <c r="H138" s="242" t="s">
        <v>588</v>
      </c>
      <c r="I138" s="242" t="s">
        <v>587</v>
      </c>
      <c r="J138" s="242"/>
      <c r="K138" s="283"/>
    </row>
    <row r="139" spans="2:11" ht="15" customHeight="1">
      <c r="B139" s="281"/>
      <c r="C139" s="242" t="s">
        <v>39</v>
      </c>
      <c r="D139" s="242"/>
      <c r="E139" s="242"/>
      <c r="F139" s="261" t="s">
        <v>553</v>
      </c>
      <c r="G139" s="242"/>
      <c r="H139" s="242" t="s">
        <v>608</v>
      </c>
      <c r="I139" s="242" t="s">
        <v>587</v>
      </c>
      <c r="J139" s="242"/>
      <c r="K139" s="283"/>
    </row>
    <row r="140" spans="2:11" ht="15" customHeight="1">
      <c r="B140" s="281"/>
      <c r="C140" s="242" t="s">
        <v>609</v>
      </c>
      <c r="D140" s="242"/>
      <c r="E140" s="242"/>
      <c r="F140" s="261" t="s">
        <v>553</v>
      </c>
      <c r="G140" s="242"/>
      <c r="H140" s="242" t="s">
        <v>610</v>
      </c>
      <c r="I140" s="242" t="s">
        <v>587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3" t="s">
        <v>611</v>
      </c>
      <c r="D145" s="353"/>
      <c r="E145" s="353"/>
      <c r="F145" s="353"/>
      <c r="G145" s="353"/>
      <c r="H145" s="353"/>
      <c r="I145" s="353"/>
      <c r="J145" s="353"/>
      <c r="K145" s="253"/>
    </row>
    <row r="146" spans="2:11" ht="17.25" customHeight="1">
      <c r="B146" s="252"/>
      <c r="C146" s="254" t="s">
        <v>547</v>
      </c>
      <c r="D146" s="254"/>
      <c r="E146" s="254"/>
      <c r="F146" s="254" t="s">
        <v>548</v>
      </c>
      <c r="G146" s="255"/>
      <c r="H146" s="254" t="s">
        <v>111</v>
      </c>
      <c r="I146" s="254" t="s">
        <v>58</v>
      </c>
      <c r="J146" s="254" t="s">
        <v>549</v>
      </c>
      <c r="K146" s="253"/>
    </row>
    <row r="147" spans="2:11" ht="17.25" customHeight="1">
      <c r="B147" s="252"/>
      <c r="C147" s="256" t="s">
        <v>550</v>
      </c>
      <c r="D147" s="256"/>
      <c r="E147" s="256"/>
      <c r="F147" s="257" t="s">
        <v>551</v>
      </c>
      <c r="G147" s="258"/>
      <c r="H147" s="256"/>
      <c r="I147" s="256"/>
      <c r="J147" s="256" t="s">
        <v>552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556</v>
      </c>
      <c r="D149" s="242"/>
      <c r="E149" s="242"/>
      <c r="F149" s="288" t="s">
        <v>553</v>
      </c>
      <c r="G149" s="242"/>
      <c r="H149" s="287" t="s">
        <v>592</v>
      </c>
      <c r="I149" s="287" t="s">
        <v>555</v>
      </c>
      <c r="J149" s="287">
        <v>120</v>
      </c>
      <c r="K149" s="283"/>
    </row>
    <row r="150" spans="2:11" ht="15" customHeight="1">
      <c r="B150" s="262"/>
      <c r="C150" s="287" t="s">
        <v>601</v>
      </c>
      <c r="D150" s="242"/>
      <c r="E150" s="242"/>
      <c r="F150" s="288" t="s">
        <v>553</v>
      </c>
      <c r="G150" s="242"/>
      <c r="H150" s="287" t="s">
        <v>612</v>
      </c>
      <c r="I150" s="287" t="s">
        <v>555</v>
      </c>
      <c r="J150" s="287" t="s">
        <v>603</v>
      </c>
      <c r="K150" s="283"/>
    </row>
    <row r="151" spans="2:11" ht="15" customHeight="1">
      <c r="B151" s="262"/>
      <c r="C151" s="287" t="s">
        <v>502</v>
      </c>
      <c r="D151" s="242"/>
      <c r="E151" s="242"/>
      <c r="F151" s="288" t="s">
        <v>553</v>
      </c>
      <c r="G151" s="242"/>
      <c r="H151" s="287" t="s">
        <v>613</v>
      </c>
      <c r="I151" s="287" t="s">
        <v>555</v>
      </c>
      <c r="J151" s="287" t="s">
        <v>603</v>
      </c>
      <c r="K151" s="283"/>
    </row>
    <row r="152" spans="2:11" ht="15" customHeight="1">
      <c r="B152" s="262"/>
      <c r="C152" s="287" t="s">
        <v>558</v>
      </c>
      <c r="D152" s="242"/>
      <c r="E152" s="242"/>
      <c r="F152" s="288" t="s">
        <v>559</v>
      </c>
      <c r="G152" s="242"/>
      <c r="H152" s="287" t="s">
        <v>592</v>
      </c>
      <c r="I152" s="287" t="s">
        <v>555</v>
      </c>
      <c r="J152" s="287">
        <v>50</v>
      </c>
      <c r="K152" s="283"/>
    </row>
    <row r="153" spans="2:11" ht="15" customHeight="1">
      <c r="B153" s="262"/>
      <c r="C153" s="287" t="s">
        <v>561</v>
      </c>
      <c r="D153" s="242"/>
      <c r="E153" s="242"/>
      <c r="F153" s="288" t="s">
        <v>553</v>
      </c>
      <c r="G153" s="242"/>
      <c r="H153" s="287" t="s">
        <v>592</v>
      </c>
      <c r="I153" s="287" t="s">
        <v>563</v>
      </c>
      <c r="J153" s="287"/>
      <c r="K153" s="283"/>
    </row>
    <row r="154" spans="2:11" ht="15" customHeight="1">
      <c r="B154" s="262"/>
      <c r="C154" s="287" t="s">
        <v>572</v>
      </c>
      <c r="D154" s="242"/>
      <c r="E154" s="242"/>
      <c r="F154" s="288" t="s">
        <v>559</v>
      </c>
      <c r="G154" s="242"/>
      <c r="H154" s="287" t="s">
        <v>592</v>
      </c>
      <c r="I154" s="287" t="s">
        <v>555</v>
      </c>
      <c r="J154" s="287">
        <v>50</v>
      </c>
      <c r="K154" s="283"/>
    </row>
    <row r="155" spans="2:11" ht="15" customHeight="1">
      <c r="B155" s="262"/>
      <c r="C155" s="287" t="s">
        <v>580</v>
      </c>
      <c r="D155" s="242"/>
      <c r="E155" s="242"/>
      <c r="F155" s="288" t="s">
        <v>559</v>
      </c>
      <c r="G155" s="242"/>
      <c r="H155" s="287" t="s">
        <v>592</v>
      </c>
      <c r="I155" s="287" t="s">
        <v>555</v>
      </c>
      <c r="J155" s="287">
        <v>50</v>
      </c>
      <c r="K155" s="283"/>
    </row>
    <row r="156" spans="2:11" ht="15" customHeight="1">
      <c r="B156" s="262"/>
      <c r="C156" s="287" t="s">
        <v>578</v>
      </c>
      <c r="D156" s="242"/>
      <c r="E156" s="242"/>
      <c r="F156" s="288" t="s">
        <v>559</v>
      </c>
      <c r="G156" s="242"/>
      <c r="H156" s="287" t="s">
        <v>592</v>
      </c>
      <c r="I156" s="287" t="s">
        <v>555</v>
      </c>
      <c r="J156" s="287">
        <v>50</v>
      </c>
      <c r="K156" s="283"/>
    </row>
    <row r="157" spans="2:11" ht="15" customHeight="1">
      <c r="B157" s="262"/>
      <c r="C157" s="287" t="s">
        <v>87</v>
      </c>
      <c r="D157" s="242"/>
      <c r="E157" s="242"/>
      <c r="F157" s="288" t="s">
        <v>553</v>
      </c>
      <c r="G157" s="242"/>
      <c r="H157" s="287" t="s">
        <v>614</v>
      </c>
      <c r="I157" s="287" t="s">
        <v>555</v>
      </c>
      <c r="J157" s="287" t="s">
        <v>615</v>
      </c>
      <c r="K157" s="283"/>
    </row>
    <row r="158" spans="2:11" ht="15" customHeight="1">
      <c r="B158" s="262"/>
      <c r="C158" s="287" t="s">
        <v>616</v>
      </c>
      <c r="D158" s="242"/>
      <c r="E158" s="242"/>
      <c r="F158" s="288" t="s">
        <v>553</v>
      </c>
      <c r="G158" s="242"/>
      <c r="H158" s="287" t="s">
        <v>617</v>
      </c>
      <c r="I158" s="287" t="s">
        <v>587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52" t="s">
        <v>618</v>
      </c>
      <c r="D163" s="352"/>
      <c r="E163" s="352"/>
      <c r="F163" s="352"/>
      <c r="G163" s="352"/>
      <c r="H163" s="352"/>
      <c r="I163" s="352"/>
      <c r="J163" s="352"/>
      <c r="K163" s="234"/>
    </row>
    <row r="164" spans="2:11" ht="17.25" customHeight="1">
      <c r="B164" s="233"/>
      <c r="C164" s="254" t="s">
        <v>547</v>
      </c>
      <c r="D164" s="254"/>
      <c r="E164" s="254"/>
      <c r="F164" s="254" t="s">
        <v>548</v>
      </c>
      <c r="G164" s="291"/>
      <c r="H164" s="292" t="s">
        <v>111</v>
      </c>
      <c r="I164" s="292" t="s">
        <v>58</v>
      </c>
      <c r="J164" s="254" t="s">
        <v>549</v>
      </c>
      <c r="K164" s="234"/>
    </row>
    <row r="165" spans="2:11" ht="17.25" customHeight="1">
      <c r="B165" s="235"/>
      <c r="C165" s="256" t="s">
        <v>550</v>
      </c>
      <c r="D165" s="256"/>
      <c r="E165" s="256"/>
      <c r="F165" s="257" t="s">
        <v>551</v>
      </c>
      <c r="G165" s="293"/>
      <c r="H165" s="294"/>
      <c r="I165" s="294"/>
      <c r="J165" s="256" t="s">
        <v>552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556</v>
      </c>
      <c r="D167" s="242"/>
      <c r="E167" s="242"/>
      <c r="F167" s="261" t="s">
        <v>553</v>
      </c>
      <c r="G167" s="242"/>
      <c r="H167" s="242" t="s">
        <v>592</v>
      </c>
      <c r="I167" s="242" t="s">
        <v>555</v>
      </c>
      <c r="J167" s="242">
        <v>120</v>
      </c>
      <c r="K167" s="283"/>
    </row>
    <row r="168" spans="2:11" ht="15" customHeight="1">
      <c r="B168" s="262"/>
      <c r="C168" s="242" t="s">
        <v>601</v>
      </c>
      <c r="D168" s="242"/>
      <c r="E168" s="242"/>
      <c r="F168" s="261" t="s">
        <v>553</v>
      </c>
      <c r="G168" s="242"/>
      <c r="H168" s="242" t="s">
        <v>602</v>
      </c>
      <c r="I168" s="242" t="s">
        <v>555</v>
      </c>
      <c r="J168" s="242" t="s">
        <v>603</v>
      </c>
      <c r="K168" s="283"/>
    </row>
    <row r="169" spans="2:11" ht="15" customHeight="1">
      <c r="B169" s="262"/>
      <c r="C169" s="242" t="s">
        <v>502</v>
      </c>
      <c r="D169" s="242"/>
      <c r="E169" s="242"/>
      <c r="F169" s="261" t="s">
        <v>553</v>
      </c>
      <c r="G169" s="242"/>
      <c r="H169" s="242" t="s">
        <v>619</v>
      </c>
      <c r="I169" s="242" t="s">
        <v>555</v>
      </c>
      <c r="J169" s="242" t="s">
        <v>603</v>
      </c>
      <c r="K169" s="283"/>
    </row>
    <row r="170" spans="2:11" ht="15" customHeight="1">
      <c r="B170" s="262"/>
      <c r="C170" s="242" t="s">
        <v>558</v>
      </c>
      <c r="D170" s="242"/>
      <c r="E170" s="242"/>
      <c r="F170" s="261" t="s">
        <v>559</v>
      </c>
      <c r="G170" s="242"/>
      <c r="H170" s="242" t="s">
        <v>619</v>
      </c>
      <c r="I170" s="242" t="s">
        <v>555</v>
      </c>
      <c r="J170" s="242">
        <v>50</v>
      </c>
      <c r="K170" s="283"/>
    </row>
    <row r="171" spans="2:11" ht="15" customHeight="1">
      <c r="B171" s="262"/>
      <c r="C171" s="242" t="s">
        <v>561</v>
      </c>
      <c r="D171" s="242"/>
      <c r="E171" s="242"/>
      <c r="F171" s="261" t="s">
        <v>553</v>
      </c>
      <c r="G171" s="242"/>
      <c r="H171" s="242" t="s">
        <v>619</v>
      </c>
      <c r="I171" s="242" t="s">
        <v>563</v>
      </c>
      <c r="J171" s="242"/>
      <c r="K171" s="283"/>
    </row>
    <row r="172" spans="2:11" ht="15" customHeight="1">
      <c r="B172" s="262"/>
      <c r="C172" s="242" t="s">
        <v>572</v>
      </c>
      <c r="D172" s="242"/>
      <c r="E172" s="242"/>
      <c r="F172" s="261" t="s">
        <v>559</v>
      </c>
      <c r="G172" s="242"/>
      <c r="H172" s="242" t="s">
        <v>619</v>
      </c>
      <c r="I172" s="242" t="s">
        <v>555</v>
      </c>
      <c r="J172" s="242">
        <v>50</v>
      </c>
      <c r="K172" s="283"/>
    </row>
    <row r="173" spans="2:11" ht="15" customHeight="1">
      <c r="B173" s="262"/>
      <c r="C173" s="242" t="s">
        <v>580</v>
      </c>
      <c r="D173" s="242"/>
      <c r="E173" s="242"/>
      <c r="F173" s="261" t="s">
        <v>559</v>
      </c>
      <c r="G173" s="242"/>
      <c r="H173" s="242" t="s">
        <v>619</v>
      </c>
      <c r="I173" s="242" t="s">
        <v>555</v>
      </c>
      <c r="J173" s="242">
        <v>50</v>
      </c>
      <c r="K173" s="283"/>
    </row>
    <row r="174" spans="2:11" ht="15" customHeight="1">
      <c r="B174" s="262"/>
      <c r="C174" s="242" t="s">
        <v>578</v>
      </c>
      <c r="D174" s="242"/>
      <c r="E174" s="242"/>
      <c r="F174" s="261" t="s">
        <v>559</v>
      </c>
      <c r="G174" s="242"/>
      <c r="H174" s="242" t="s">
        <v>619</v>
      </c>
      <c r="I174" s="242" t="s">
        <v>555</v>
      </c>
      <c r="J174" s="242">
        <v>50</v>
      </c>
      <c r="K174" s="283"/>
    </row>
    <row r="175" spans="2:11" ht="15" customHeight="1">
      <c r="B175" s="262"/>
      <c r="C175" s="242" t="s">
        <v>110</v>
      </c>
      <c r="D175" s="242"/>
      <c r="E175" s="242"/>
      <c r="F175" s="261" t="s">
        <v>553</v>
      </c>
      <c r="G175" s="242"/>
      <c r="H175" s="242" t="s">
        <v>620</v>
      </c>
      <c r="I175" s="242" t="s">
        <v>621</v>
      </c>
      <c r="J175" s="242"/>
      <c r="K175" s="283"/>
    </row>
    <row r="176" spans="2:11" ht="15" customHeight="1">
      <c r="B176" s="262"/>
      <c r="C176" s="242" t="s">
        <v>58</v>
      </c>
      <c r="D176" s="242"/>
      <c r="E176" s="242"/>
      <c r="F176" s="261" t="s">
        <v>553</v>
      </c>
      <c r="G176" s="242"/>
      <c r="H176" s="242" t="s">
        <v>622</v>
      </c>
      <c r="I176" s="242" t="s">
        <v>623</v>
      </c>
      <c r="J176" s="242">
        <v>1</v>
      </c>
      <c r="K176" s="283"/>
    </row>
    <row r="177" spans="2:11" ht="15" customHeight="1">
      <c r="B177" s="262"/>
      <c r="C177" s="242" t="s">
        <v>54</v>
      </c>
      <c r="D177" s="242"/>
      <c r="E177" s="242"/>
      <c r="F177" s="261" t="s">
        <v>553</v>
      </c>
      <c r="G177" s="242"/>
      <c r="H177" s="242" t="s">
        <v>624</v>
      </c>
      <c r="I177" s="242" t="s">
        <v>555</v>
      </c>
      <c r="J177" s="242">
        <v>20</v>
      </c>
      <c r="K177" s="283"/>
    </row>
    <row r="178" spans="2:11" ht="15" customHeight="1">
      <c r="B178" s="262"/>
      <c r="C178" s="242" t="s">
        <v>111</v>
      </c>
      <c r="D178" s="242"/>
      <c r="E178" s="242"/>
      <c r="F178" s="261" t="s">
        <v>553</v>
      </c>
      <c r="G178" s="242"/>
      <c r="H178" s="242" t="s">
        <v>625</v>
      </c>
      <c r="I178" s="242" t="s">
        <v>555</v>
      </c>
      <c r="J178" s="242">
        <v>255</v>
      </c>
      <c r="K178" s="283"/>
    </row>
    <row r="179" spans="2:11" ht="15" customHeight="1">
      <c r="B179" s="262"/>
      <c r="C179" s="242" t="s">
        <v>112</v>
      </c>
      <c r="D179" s="242"/>
      <c r="E179" s="242"/>
      <c r="F179" s="261" t="s">
        <v>553</v>
      </c>
      <c r="G179" s="242"/>
      <c r="H179" s="242" t="s">
        <v>518</v>
      </c>
      <c r="I179" s="242" t="s">
        <v>555</v>
      </c>
      <c r="J179" s="242">
        <v>10</v>
      </c>
      <c r="K179" s="283"/>
    </row>
    <row r="180" spans="2:11" ht="15" customHeight="1">
      <c r="B180" s="262"/>
      <c r="C180" s="242" t="s">
        <v>113</v>
      </c>
      <c r="D180" s="242"/>
      <c r="E180" s="242"/>
      <c r="F180" s="261" t="s">
        <v>553</v>
      </c>
      <c r="G180" s="242"/>
      <c r="H180" s="242" t="s">
        <v>626</v>
      </c>
      <c r="I180" s="242" t="s">
        <v>587</v>
      </c>
      <c r="J180" s="242"/>
      <c r="K180" s="283"/>
    </row>
    <row r="181" spans="2:11" ht="15" customHeight="1">
      <c r="B181" s="262"/>
      <c r="C181" s="242" t="s">
        <v>627</v>
      </c>
      <c r="D181" s="242"/>
      <c r="E181" s="242"/>
      <c r="F181" s="261" t="s">
        <v>553</v>
      </c>
      <c r="G181" s="242"/>
      <c r="H181" s="242" t="s">
        <v>628</v>
      </c>
      <c r="I181" s="242" t="s">
        <v>587</v>
      </c>
      <c r="J181" s="242"/>
      <c r="K181" s="283"/>
    </row>
    <row r="182" spans="2:11" ht="15" customHeight="1">
      <c r="B182" s="262"/>
      <c r="C182" s="242" t="s">
        <v>616</v>
      </c>
      <c r="D182" s="242"/>
      <c r="E182" s="242"/>
      <c r="F182" s="261" t="s">
        <v>553</v>
      </c>
      <c r="G182" s="242"/>
      <c r="H182" s="242" t="s">
        <v>629</v>
      </c>
      <c r="I182" s="242" t="s">
        <v>587</v>
      </c>
      <c r="J182" s="242"/>
      <c r="K182" s="283"/>
    </row>
    <row r="183" spans="2:11" ht="15" customHeight="1">
      <c r="B183" s="262"/>
      <c r="C183" s="242" t="s">
        <v>115</v>
      </c>
      <c r="D183" s="242"/>
      <c r="E183" s="242"/>
      <c r="F183" s="261" t="s">
        <v>559</v>
      </c>
      <c r="G183" s="242"/>
      <c r="H183" s="242" t="s">
        <v>630</v>
      </c>
      <c r="I183" s="242" t="s">
        <v>555</v>
      </c>
      <c r="J183" s="242">
        <v>50</v>
      </c>
      <c r="K183" s="283"/>
    </row>
    <row r="184" spans="2:11" ht="15" customHeight="1">
      <c r="B184" s="262"/>
      <c r="C184" s="242" t="s">
        <v>631</v>
      </c>
      <c r="D184" s="242"/>
      <c r="E184" s="242"/>
      <c r="F184" s="261" t="s">
        <v>559</v>
      </c>
      <c r="G184" s="242"/>
      <c r="H184" s="242" t="s">
        <v>632</v>
      </c>
      <c r="I184" s="242" t="s">
        <v>633</v>
      </c>
      <c r="J184" s="242"/>
      <c r="K184" s="283"/>
    </row>
    <row r="185" spans="2:11" ht="15" customHeight="1">
      <c r="B185" s="262"/>
      <c r="C185" s="242" t="s">
        <v>634</v>
      </c>
      <c r="D185" s="242"/>
      <c r="E185" s="242"/>
      <c r="F185" s="261" t="s">
        <v>559</v>
      </c>
      <c r="G185" s="242"/>
      <c r="H185" s="242" t="s">
        <v>635</v>
      </c>
      <c r="I185" s="242" t="s">
        <v>633</v>
      </c>
      <c r="J185" s="242"/>
      <c r="K185" s="283"/>
    </row>
    <row r="186" spans="2:11" ht="15" customHeight="1">
      <c r="B186" s="262"/>
      <c r="C186" s="242" t="s">
        <v>636</v>
      </c>
      <c r="D186" s="242"/>
      <c r="E186" s="242"/>
      <c r="F186" s="261" t="s">
        <v>559</v>
      </c>
      <c r="G186" s="242"/>
      <c r="H186" s="242" t="s">
        <v>637</v>
      </c>
      <c r="I186" s="242" t="s">
        <v>633</v>
      </c>
      <c r="J186" s="242"/>
      <c r="K186" s="283"/>
    </row>
    <row r="187" spans="2:11" ht="15" customHeight="1">
      <c r="B187" s="262"/>
      <c r="C187" s="295" t="s">
        <v>638</v>
      </c>
      <c r="D187" s="242"/>
      <c r="E187" s="242"/>
      <c r="F187" s="261" t="s">
        <v>559</v>
      </c>
      <c r="G187" s="242"/>
      <c r="H187" s="242" t="s">
        <v>639</v>
      </c>
      <c r="I187" s="242" t="s">
        <v>640</v>
      </c>
      <c r="J187" s="296" t="s">
        <v>641</v>
      </c>
      <c r="K187" s="283"/>
    </row>
    <row r="188" spans="2:11" ht="15" customHeight="1">
      <c r="B188" s="262"/>
      <c r="C188" s="247" t="s">
        <v>43</v>
      </c>
      <c r="D188" s="242"/>
      <c r="E188" s="242"/>
      <c r="F188" s="261" t="s">
        <v>553</v>
      </c>
      <c r="G188" s="242"/>
      <c r="H188" s="238" t="s">
        <v>642</v>
      </c>
      <c r="I188" s="242" t="s">
        <v>643</v>
      </c>
      <c r="J188" s="242"/>
      <c r="K188" s="283"/>
    </row>
    <row r="189" spans="2:11" ht="15" customHeight="1">
      <c r="B189" s="262"/>
      <c r="C189" s="247" t="s">
        <v>644</v>
      </c>
      <c r="D189" s="242"/>
      <c r="E189" s="242"/>
      <c r="F189" s="261" t="s">
        <v>553</v>
      </c>
      <c r="G189" s="242"/>
      <c r="H189" s="242" t="s">
        <v>645</v>
      </c>
      <c r="I189" s="242" t="s">
        <v>587</v>
      </c>
      <c r="J189" s="242"/>
      <c r="K189" s="283"/>
    </row>
    <row r="190" spans="2:11" ht="15" customHeight="1">
      <c r="B190" s="262"/>
      <c r="C190" s="247" t="s">
        <v>646</v>
      </c>
      <c r="D190" s="242"/>
      <c r="E190" s="242"/>
      <c r="F190" s="261" t="s">
        <v>553</v>
      </c>
      <c r="G190" s="242"/>
      <c r="H190" s="242" t="s">
        <v>647</v>
      </c>
      <c r="I190" s="242" t="s">
        <v>587</v>
      </c>
      <c r="J190" s="242"/>
      <c r="K190" s="283"/>
    </row>
    <row r="191" spans="2:11" ht="15" customHeight="1">
      <c r="B191" s="262"/>
      <c r="C191" s="247" t="s">
        <v>648</v>
      </c>
      <c r="D191" s="242"/>
      <c r="E191" s="242"/>
      <c r="F191" s="261" t="s">
        <v>559</v>
      </c>
      <c r="G191" s="242"/>
      <c r="H191" s="242" t="s">
        <v>649</v>
      </c>
      <c r="I191" s="242" t="s">
        <v>587</v>
      </c>
      <c r="J191" s="242"/>
      <c r="K191" s="283"/>
    </row>
    <row r="192" spans="2:11" ht="15" customHeight="1">
      <c r="B192" s="289"/>
      <c r="C192" s="297"/>
      <c r="D192" s="271"/>
      <c r="E192" s="271"/>
      <c r="F192" s="271"/>
      <c r="G192" s="271"/>
      <c r="H192" s="271"/>
      <c r="I192" s="271"/>
      <c r="J192" s="271"/>
      <c r="K192" s="290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2.2">
      <c r="B197" s="233"/>
      <c r="C197" s="352" t="s">
        <v>650</v>
      </c>
      <c r="D197" s="352"/>
      <c r="E197" s="352"/>
      <c r="F197" s="352"/>
      <c r="G197" s="352"/>
      <c r="H197" s="352"/>
      <c r="I197" s="352"/>
      <c r="J197" s="352"/>
      <c r="K197" s="234"/>
    </row>
    <row r="198" spans="2:11" ht="25.5" customHeight="1">
      <c r="B198" s="233"/>
      <c r="C198" s="298" t="s">
        <v>651</v>
      </c>
      <c r="D198" s="298"/>
      <c r="E198" s="298"/>
      <c r="F198" s="298" t="s">
        <v>652</v>
      </c>
      <c r="G198" s="299"/>
      <c r="H198" s="351" t="s">
        <v>653</v>
      </c>
      <c r="I198" s="351"/>
      <c r="J198" s="351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643</v>
      </c>
      <c r="D200" s="242"/>
      <c r="E200" s="242"/>
      <c r="F200" s="261" t="s">
        <v>44</v>
      </c>
      <c r="G200" s="242"/>
      <c r="H200" s="349" t="s">
        <v>654</v>
      </c>
      <c r="I200" s="349"/>
      <c r="J200" s="349"/>
      <c r="K200" s="283"/>
    </row>
    <row r="201" spans="2:11" ht="15" customHeight="1">
      <c r="B201" s="262"/>
      <c r="C201" s="268"/>
      <c r="D201" s="242"/>
      <c r="E201" s="242"/>
      <c r="F201" s="261" t="s">
        <v>45</v>
      </c>
      <c r="G201" s="242"/>
      <c r="H201" s="349" t="s">
        <v>655</v>
      </c>
      <c r="I201" s="349"/>
      <c r="J201" s="349"/>
      <c r="K201" s="283"/>
    </row>
    <row r="202" spans="2:11" ht="15" customHeight="1">
      <c r="B202" s="262"/>
      <c r="C202" s="268"/>
      <c r="D202" s="242"/>
      <c r="E202" s="242"/>
      <c r="F202" s="261" t="s">
        <v>48</v>
      </c>
      <c r="G202" s="242"/>
      <c r="H202" s="349" t="s">
        <v>656</v>
      </c>
      <c r="I202" s="349"/>
      <c r="J202" s="349"/>
      <c r="K202" s="283"/>
    </row>
    <row r="203" spans="2:11" ht="15" customHeight="1">
      <c r="B203" s="262"/>
      <c r="C203" s="242"/>
      <c r="D203" s="242"/>
      <c r="E203" s="242"/>
      <c r="F203" s="261" t="s">
        <v>46</v>
      </c>
      <c r="G203" s="242"/>
      <c r="H203" s="349" t="s">
        <v>657</v>
      </c>
      <c r="I203" s="349"/>
      <c r="J203" s="349"/>
      <c r="K203" s="283"/>
    </row>
    <row r="204" spans="2:11" ht="15" customHeight="1">
      <c r="B204" s="262"/>
      <c r="C204" s="242"/>
      <c r="D204" s="242"/>
      <c r="E204" s="242"/>
      <c r="F204" s="261" t="s">
        <v>47</v>
      </c>
      <c r="G204" s="242"/>
      <c r="H204" s="349" t="s">
        <v>658</v>
      </c>
      <c r="I204" s="349"/>
      <c r="J204" s="349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599</v>
      </c>
      <c r="D206" s="242"/>
      <c r="E206" s="242"/>
      <c r="F206" s="261" t="s">
        <v>77</v>
      </c>
      <c r="G206" s="242"/>
      <c r="H206" s="349" t="s">
        <v>659</v>
      </c>
      <c r="I206" s="349"/>
      <c r="J206" s="349"/>
      <c r="K206" s="283"/>
    </row>
    <row r="207" spans="2:11" ht="15" customHeight="1">
      <c r="B207" s="262"/>
      <c r="C207" s="268"/>
      <c r="D207" s="242"/>
      <c r="E207" s="242"/>
      <c r="F207" s="261" t="s">
        <v>496</v>
      </c>
      <c r="G207" s="242"/>
      <c r="H207" s="349" t="s">
        <v>497</v>
      </c>
      <c r="I207" s="349"/>
      <c r="J207" s="349"/>
      <c r="K207" s="283"/>
    </row>
    <row r="208" spans="2:11" ht="15" customHeight="1">
      <c r="B208" s="262"/>
      <c r="C208" s="242"/>
      <c r="D208" s="242"/>
      <c r="E208" s="242"/>
      <c r="F208" s="261" t="s">
        <v>494</v>
      </c>
      <c r="G208" s="242"/>
      <c r="H208" s="349" t="s">
        <v>660</v>
      </c>
      <c r="I208" s="349"/>
      <c r="J208" s="349"/>
      <c r="K208" s="283"/>
    </row>
    <row r="209" spans="2:11" ht="15" customHeight="1">
      <c r="B209" s="300"/>
      <c r="C209" s="268"/>
      <c r="D209" s="268"/>
      <c r="E209" s="268"/>
      <c r="F209" s="261" t="s">
        <v>498</v>
      </c>
      <c r="G209" s="247"/>
      <c r="H209" s="350" t="s">
        <v>499</v>
      </c>
      <c r="I209" s="350"/>
      <c r="J209" s="350"/>
      <c r="K209" s="301"/>
    </row>
    <row r="210" spans="2:11" ht="15" customHeight="1">
      <c r="B210" s="300"/>
      <c r="C210" s="268"/>
      <c r="D210" s="268"/>
      <c r="E210" s="268"/>
      <c r="F210" s="261" t="s">
        <v>500</v>
      </c>
      <c r="G210" s="247"/>
      <c r="H210" s="350" t="s">
        <v>661</v>
      </c>
      <c r="I210" s="350"/>
      <c r="J210" s="350"/>
      <c r="K210" s="301"/>
    </row>
    <row r="211" spans="2:11" ht="15" customHeight="1">
      <c r="B211" s="300"/>
      <c r="C211" s="268"/>
      <c r="D211" s="268"/>
      <c r="E211" s="268"/>
      <c r="F211" s="302"/>
      <c r="G211" s="247"/>
      <c r="H211" s="303"/>
      <c r="I211" s="303"/>
      <c r="J211" s="303"/>
      <c r="K211" s="301"/>
    </row>
    <row r="212" spans="2:11" ht="15" customHeight="1">
      <c r="B212" s="300"/>
      <c r="C212" s="242" t="s">
        <v>623</v>
      </c>
      <c r="D212" s="268"/>
      <c r="E212" s="268"/>
      <c r="F212" s="261">
        <v>1</v>
      </c>
      <c r="G212" s="247"/>
      <c r="H212" s="350" t="s">
        <v>662</v>
      </c>
      <c r="I212" s="350"/>
      <c r="J212" s="350"/>
      <c r="K212" s="301"/>
    </row>
    <row r="213" spans="2:11" ht="15" customHeight="1">
      <c r="B213" s="300"/>
      <c r="C213" s="268"/>
      <c r="D213" s="268"/>
      <c r="E213" s="268"/>
      <c r="F213" s="261">
        <v>2</v>
      </c>
      <c r="G213" s="247"/>
      <c r="H213" s="350" t="s">
        <v>663</v>
      </c>
      <c r="I213" s="350"/>
      <c r="J213" s="350"/>
      <c r="K213" s="301"/>
    </row>
    <row r="214" spans="2:11" ht="15" customHeight="1">
      <c r="B214" s="300"/>
      <c r="C214" s="268"/>
      <c r="D214" s="268"/>
      <c r="E214" s="268"/>
      <c r="F214" s="261">
        <v>3</v>
      </c>
      <c r="G214" s="247"/>
      <c r="H214" s="350" t="s">
        <v>664</v>
      </c>
      <c r="I214" s="350"/>
      <c r="J214" s="350"/>
      <c r="K214" s="301"/>
    </row>
    <row r="215" spans="2:11" ht="15" customHeight="1">
      <c r="B215" s="300"/>
      <c r="C215" s="268"/>
      <c r="D215" s="268"/>
      <c r="E215" s="268"/>
      <c r="F215" s="261">
        <v>4</v>
      </c>
      <c r="G215" s="247"/>
      <c r="H215" s="350" t="s">
        <v>665</v>
      </c>
      <c r="I215" s="350"/>
      <c r="J215" s="350"/>
      <c r="K215" s="301"/>
    </row>
    <row r="216" spans="2:11" ht="12.75" customHeight="1">
      <c r="B216" s="304"/>
      <c r="C216" s="305"/>
      <c r="D216" s="305"/>
      <c r="E216" s="305"/>
      <c r="F216" s="305"/>
      <c r="G216" s="305"/>
      <c r="H216" s="305"/>
      <c r="I216" s="305"/>
      <c r="J216" s="305"/>
      <c r="K216" s="306"/>
    </row>
  </sheetData>
  <sheetProtection algorithmName="SHA-512" hashValue="khUHI8UWygC38O6K1U0tUntxoEUqZb5WBWQ4AcNE1SE21wddv3yb0oCdJUqJ+I7KZ9+FfG4BvLdZMvM19xV08A==" saltValue="eoHpZHAWHBq9hfzct4npH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20161128 - Most Lubina, K...</vt:lpstr>
      <vt:lpstr>Pokyny pro vyplnění</vt:lpstr>
      <vt:lpstr>'20161128 - Most Lubina, K...'!Názvy_tisku</vt:lpstr>
      <vt:lpstr>'Rekapitulace stavby'!Názvy_tisku</vt:lpstr>
      <vt:lpstr>'20161128 - Most Lubina, 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DT178731\Nesnera</dc:creator>
  <cp:lastModifiedBy>Nesnera</cp:lastModifiedBy>
  <dcterms:created xsi:type="dcterms:W3CDTF">2017-07-07T08:18:12Z</dcterms:created>
  <dcterms:modified xsi:type="dcterms:W3CDTF">2017-07-07T08:18:15Z</dcterms:modified>
</cp:coreProperties>
</file>